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0" windowWidth="20730" windowHeight="11760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45621"/>
</workbook>
</file>

<file path=xl/calcChain.xml><?xml version="1.0" encoding="utf-8"?>
<calcChain xmlns="http://schemas.openxmlformats.org/spreadsheetml/2006/main">
  <c r="K20" i="4" l="1"/>
  <c r="K29" i="4"/>
  <c r="F7" i="5" l="1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C32" i="4" l="1"/>
  <c r="K32" i="4" l="1"/>
  <c r="O32" i="4" s="1"/>
  <c r="C30" i="4"/>
  <c r="E30" i="4" s="1"/>
  <c r="G29" i="4" s="1"/>
  <c r="C29" i="4"/>
  <c r="C27" i="4"/>
  <c r="E27" i="4" s="1"/>
  <c r="G26" i="4" s="1"/>
  <c r="C26" i="4"/>
  <c r="C24" i="4"/>
  <c r="E24" i="4" s="1"/>
  <c r="G23" i="4" s="1"/>
  <c r="C23" i="4"/>
  <c r="C21" i="4"/>
  <c r="E21" i="4" s="1"/>
  <c r="G20" i="4" s="1"/>
  <c r="C20" i="4"/>
  <c r="C18" i="4"/>
  <c r="E18" i="4" s="1"/>
  <c r="G17" i="4" s="1"/>
  <c r="C17" i="4"/>
  <c r="C15" i="4"/>
  <c r="E15" i="4" s="1"/>
  <c r="G14" i="4" s="1"/>
  <c r="C14" i="4"/>
  <c r="C12" i="4"/>
  <c r="E12" i="4" s="1"/>
  <c r="C11" i="4"/>
  <c r="C9" i="4"/>
  <c r="E9" i="4" s="1"/>
  <c r="C8" i="4"/>
  <c r="C6" i="4"/>
  <c r="E6" i="4" s="1"/>
  <c r="C5" i="4"/>
  <c r="G5" i="4" l="1"/>
  <c r="G11" i="4"/>
  <c r="G8" i="4"/>
  <c r="D17" i="6"/>
  <c r="C17" i="6"/>
  <c r="I17" i="4" l="1"/>
  <c r="K17" i="4" s="1"/>
  <c r="M24" i="4" s="1"/>
  <c r="O20" i="4" s="1"/>
  <c r="G6" i="5" l="1"/>
  <c r="O17" i="4"/>
</calcChain>
</file>

<file path=xl/sharedStrings.xml><?xml version="1.0" encoding="utf-8"?>
<sst xmlns="http://schemas.openxmlformats.org/spreadsheetml/2006/main" count="287" uniqueCount="171">
  <si>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</si>
  <si>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</si>
  <si>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</si>
  <si>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</si>
  <si>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</si>
  <si>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</si>
  <si>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</si>
  <si>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</si>
  <si>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</si>
  <si>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</si>
  <si>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</si>
  <si>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</si>
  <si>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</si>
  <si>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</si>
  <si>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</si>
  <si>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</si>
  <si>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</si>
  <si>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</si>
  <si>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</si>
  <si>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</si>
  <si>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</si>
  <si>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</si>
  <si>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</si>
  <si>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</si>
  <si>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</si>
  <si>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</si>
  <si>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</si>
  <si>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</si>
  <si>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</si>
  <si>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</si>
  <si>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</si>
  <si>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</si>
  <si>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</si>
  <si>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</si>
  <si>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</si>
  <si>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</si>
  <si>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</si>
  <si>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</si>
  <si>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</si>
  <si>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</si>
  <si>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</si>
  <si>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</si>
  <si>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</si>
  <si>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</si>
  <si>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</si>
  <si>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</si>
  <si>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</si>
  <si>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</si>
  <si>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</si>
  <si>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</si>
  <si>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</si>
  <si>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</si>
  <si>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</si>
  <si>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</si>
  <si>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</si>
  <si>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</si>
  <si>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</si>
  <si>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</si>
  <si>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</si>
  <si>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</si>
  <si>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</si>
  <si>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</si>
  <si>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</si>
  <si>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</si>
  <si>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</si>
  <si>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</si>
  <si>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</si>
  <si>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</si>
  <si>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</si>
  <si>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</si>
  <si>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</si>
  <si>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</si>
  <si>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</si>
  <si>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</si>
  <si>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</si>
  <si>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</si>
  <si>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</si>
  <si>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</si>
  <si>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</si>
  <si>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</si>
  <si>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</si>
  <si>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</si>
  <si>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</si>
  <si>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</si>
  <si>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</si>
  <si>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</si>
  <si>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</si>
  <si>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</si>
  <si>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</si>
  <si>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</si>
  <si>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</si>
  <si>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</si>
  <si>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</si>
  <si>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</si>
  <si>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</si>
  <si>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</si>
  <si>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</si>
  <si>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</si>
  <si>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</si>
  <si>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</si>
  <si>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</si>
  <si>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</si>
  <si>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</si>
  <si>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</si>
  <si>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</si>
  <si>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</si>
  <si>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</si>
  <si>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</si>
  <si>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</si>
  <si>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</si>
  <si>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</si>
  <si>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</si>
  <si>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</si>
  <si>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</si>
  <si>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</si>
  <si>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</si>
  <si>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</si>
  <si>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</si>
  <si>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</si>
  <si>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</si>
  <si>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</si>
  <si>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</si>
  <si>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</si>
  <si>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</si>
  <si>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</si>
  <si>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</si>
  <si>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</si>
  <si>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</si>
  <si>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</si>
  <si>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</si>
  <si>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</si>
  <si>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</si>
  <si>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</si>
  <si>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</si>
  <si>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</si>
  <si>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</si>
  <si>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</si>
  <si>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</si>
  <si>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</si>
  <si>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</si>
  <si>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Sociedad Comercializadora y Distribuidora Oviedo Ltda.</t>
  </si>
  <si>
    <t>89.327.000-0</t>
  </si>
  <si>
    <t>Punta Arenas</t>
  </si>
  <si>
    <t>Av. Los Flamencos 380</t>
  </si>
  <si>
    <t>19S</t>
  </si>
  <si>
    <t>WGS 84</t>
  </si>
  <si>
    <t>Cirrus</t>
  </si>
  <si>
    <t>CR:162B</t>
  </si>
  <si>
    <t>G066131</t>
  </si>
  <si>
    <t>Lenta</t>
  </si>
  <si>
    <t>SON20140028</t>
  </si>
  <si>
    <t>CAL20140026</t>
  </si>
  <si>
    <t>Zona G3, según Plan Regulador Vigente comuna de Punta Arenas</t>
  </si>
  <si>
    <t>Av. Los Flamencos</t>
  </si>
  <si>
    <t>Parcela C4</t>
  </si>
  <si>
    <t>Interior de casa habitación</t>
  </si>
  <si>
    <t>Superintendencia del Medio Ambiente</t>
  </si>
  <si>
    <t>Andy Morrison Bencich</t>
  </si>
  <si>
    <t>Tráfico vehicular por Av. Los Flamencos. Este ruido no afecta la medición</t>
  </si>
  <si>
    <t>CR514</t>
  </si>
  <si>
    <t>dBA</t>
  </si>
  <si>
    <t>No existe otra fuente emisora de ruidos en el sector. De acuerdo a lo constatado en terreno, el ruido de fondo no</t>
  </si>
  <si>
    <t>afecta la medición.</t>
  </si>
  <si>
    <t>Uso de suelos permitidos en Zona G3: Vivienda, equipamiento, almacenamiento y actividades agropecuarias inofensivas.</t>
  </si>
  <si>
    <t>La fuente emisora corresponde a una central de distribución de productos alimenticios, la cual se encontraba al momento de la medición en funcionamiento esporádico; esto quiere decir, con movimiento fluctuante de camiones que ingresaban y salían desde el recinto, efectuándose además faenas de descarga de mercadería utilizando grúas horquilla. Las condiciones meteorológicas correspondían a un día despejado, sin lluvia, escaso viento y sin perturbación de ruido de fondo.</t>
  </si>
  <si>
    <t>SIT-NEPAssist SMA</t>
  </si>
  <si>
    <t>Fuente</t>
  </si>
  <si>
    <t>Receptor N°1</t>
  </si>
  <si>
    <t>1:4,514</t>
  </si>
  <si>
    <t>Ordenanza Plan Regulador Comunal de Punta Arenas. Texto actualizado marzo de 2009.</t>
  </si>
  <si>
    <t>Certificados de Calibración de Sonómetro y Calibrador.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</si>
</sst>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8" fillId="0" borderId="0" xfId="0" applyFont="1" applyFill="1" applyAlignment="1"/>
    <xf numFmtId="0" fontId="1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3" fontId="4" fillId="0" borderId="2" xfId="0" applyNumberFormat="1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/>
    </xf>
    <xf numFmtId="20" fontId="4" fillId="0" borderId="1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justify" vertical="center" wrapText="1"/>
    </xf>
    <xf numFmtId="0" fontId="0" fillId="0" borderId="3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 wrapText="1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35</xdr:row>
          <xdr:rowOff>38100</xdr:rowOff>
        </xdr:from>
        <xdr:to>
          <xdr:col>4</xdr:col>
          <xdr:colOff>285750</xdr:colOff>
          <xdr:row>35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35</xdr:row>
          <xdr:rowOff>38100</xdr:rowOff>
        </xdr:from>
        <xdr:to>
          <xdr:col>8</xdr:col>
          <xdr:colOff>123825</xdr:colOff>
          <xdr:row>35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409576</xdr:colOff>
      <xdr:row>27</xdr:row>
      <xdr:rowOff>28575</xdr:rowOff>
    </xdr:from>
    <xdr:to>
      <xdr:col>6</xdr:col>
      <xdr:colOff>542926</xdr:colOff>
      <xdr:row>27</xdr:row>
      <xdr:rowOff>518010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6" y="6543675"/>
          <a:ext cx="1085850" cy="489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57149</xdr:colOff>
      <xdr:row>3</xdr:row>
      <xdr:rowOff>114300</xdr:rowOff>
    </xdr:from>
    <xdr:to>
      <xdr:col>7</xdr:col>
      <xdr:colOff>1290733</xdr:colOff>
      <xdr:row>26</xdr:row>
      <xdr:rowOff>85725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4" t="7556" r="3496" b="8730"/>
        <a:stretch/>
      </xdr:blipFill>
      <xdr:spPr>
        <a:xfrm>
          <a:off x="57149" y="733425"/>
          <a:ext cx="6262784" cy="4352925"/>
        </a:xfrm>
        <a:prstGeom prst="rect">
          <a:avLst/>
        </a:prstGeom>
      </xdr:spPr>
    </xdr:pic>
    <xdr:clientData/>
  </xdr:twoCellAnchor>
  <xdr:twoCellAnchor>
    <xdr:from>
      <xdr:col>3</xdr:col>
      <xdr:colOff>1133475</xdr:colOff>
      <xdr:row>12</xdr:row>
      <xdr:rowOff>76200</xdr:rowOff>
    </xdr:from>
    <xdr:to>
      <xdr:col>3</xdr:col>
      <xdr:colOff>1304925</xdr:colOff>
      <xdr:row>13</xdr:row>
      <xdr:rowOff>47625</xdr:rowOff>
    </xdr:to>
    <xdr:sp macro="" textlink="">
      <xdr:nvSpPr>
        <xdr:cNvPr id="4" name="3 Elipse"/>
        <xdr:cNvSpPr/>
      </xdr:nvSpPr>
      <xdr:spPr>
        <a:xfrm>
          <a:off x="3000375" y="2409825"/>
          <a:ext cx="171450" cy="161925"/>
        </a:xfrm>
        <a:prstGeom prst="ellipse">
          <a:avLst/>
        </a:prstGeom>
        <a:solidFill>
          <a:schemeClr val="bg1"/>
        </a:solidFill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0</xdr:col>
      <xdr:colOff>219075</xdr:colOff>
      <xdr:row>35</xdr:row>
      <xdr:rowOff>104775</xdr:rowOff>
    </xdr:from>
    <xdr:to>
      <xdr:col>0</xdr:col>
      <xdr:colOff>390525</xdr:colOff>
      <xdr:row>36</xdr:row>
      <xdr:rowOff>76200</xdr:rowOff>
    </xdr:to>
    <xdr:sp macro="" textlink="">
      <xdr:nvSpPr>
        <xdr:cNvPr id="7" name="6 Elipse"/>
        <xdr:cNvSpPr/>
      </xdr:nvSpPr>
      <xdr:spPr>
        <a:xfrm>
          <a:off x="219075" y="7019925"/>
          <a:ext cx="171450" cy="161925"/>
        </a:xfrm>
        <a:prstGeom prst="ellipse">
          <a:avLst/>
        </a:prstGeom>
        <a:solidFill>
          <a:schemeClr val="bg1"/>
        </a:solidFill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3</xdr:col>
      <xdr:colOff>1200150</xdr:colOff>
      <xdr:row>16</xdr:row>
      <xdr:rowOff>38100</xdr:rowOff>
    </xdr:from>
    <xdr:to>
      <xdr:col>4</xdr:col>
      <xdr:colOff>76200</xdr:colOff>
      <xdr:row>17</xdr:row>
      <xdr:rowOff>0</xdr:rowOff>
    </xdr:to>
    <xdr:sp macro="" textlink="">
      <xdr:nvSpPr>
        <xdr:cNvPr id="5" name="4 Triángulo isósceles"/>
        <xdr:cNvSpPr/>
      </xdr:nvSpPr>
      <xdr:spPr>
        <a:xfrm>
          <a:off x="3067050" y="3133725"/>
          <a:ext cx="190500" cy="152400"/>
        </a:xfrm>
        <a:prstGeom prst="triangl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4</xdr:col>
      <xdr:colOff>200025</xdr:colOff>
      <xdr:row>35</xdr:row>
      <xdr:rowOff>95250</xdr:rowOff>
    </xdr:from>
    <xdr:to>
      <xdr:col>4</xdr:col>
      <xdr:colOff>390525</xdr:colOff>
      <xdr:row>36</xdr:row>
      <xdr:rowOff>57150</xdr:rowOff>
    </xdr:to>
    <xdr:sp macro="" textlink="">
      <xdr:nvSpPr>
        <xdr:cNvPr id="9" name="8 Triángulo isósceles"/>
        <xdr:cNvSpPr/>
      </xdr:nvSpPr>
      <xdr:spPr>
        <a:xfrm>
          <a:off x="3381375" y="7010400"/>
          <a:ext cx="190500" cy="152400"/>
        </a:xfrm>
        <a:prstGeom prst="triangle">
          <a:avLst/>
        </a:prstGeom>
        <a:solidFill>
          <a:schemeClr val="bg1">
            <a:lumMod val="9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171450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180975</xdr:rowOff>
        </xdr:from>
        <xdr:to>
          <xdr:col>6</xdr:col>
          <xdr:colOff>476250</xdr:colOff>
          <xdr:row>6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69"/>
  <sheetViews>
    <sheetView showGridLines="0" tabSelected="1" view="pageLayout" zoomScaleNormal="100" workbookViewId="0">
      <selection activeCell="C5" sqref="C5:J5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61" t="s">
        <v>2</v>
      </c>
      <c r="B5" s="61"/>
      <c r="C5" s="50" t="s">
        <v>140</v>
      </c>
      <c r="D5" s="50"/>
      <c r="E5" s="50"/>
      <c r="F5" s="50"/>
      <c r="G5" s="50"/>
      <c r="H5" s="50"/>
      <c r="I5" s="50"/>
      <c r="J5" s="50"/>
    </row>
    <row r="6" spans="1:10" x14ac:dyDescent="0.25">
      <c r="A6" s="61" t="s">
        <v>3</v>
      </c>
      <c r="B6" s="61"/>
      <c r="C6" s="50" t="s">
        <v>141</v>
      </c>
      <c r="D6" s="50"/>
      <c r="E6" s="50"/>
      <c r="F6" s="50"/>
      <c r="G6" s="50"/>
      <c r="H6" s="50"/>
      <c r="I6" s="50"/>
      <c r="J6" s="50"/>
    </row>
    <row r="7" spans="1:10" x14ac:dyDescent="0.25">
      <c r="A7" s="61" t="s">
        <v>4</v>
      </c>
      <c r="B7" s="61"/>
      <c r="C7" s="50" t="s">
        <v>143</v>
      </c>
      <c r="D7" s="50"/>
      <c r="E7" s="50"/>
      <c r="F7" s="50"/>
      <c r="G7" s="50"/>
      <c r="H7" s="50"/>
      <c r="I7" s="50"/>
      <c r="J7" s="50"/>
    </row>
    <row r="8" spans="1:10" x14ac:dyDescent="0.25">
      <c r="A8" s="61" t="s">
        <v>5</v>
      </c>
      <c r="B8" s="61"/>
      <c r="C8" s="50" t="s">
        <v>142</v>
      </c>
      <c r="D8" s="50"/>
      <c r="E8" s="50"/>
      <c r="F8" s="50"/>
      <c r="G8" s="50"/>
      <c r="H8" s="50"/>
      <c r="I8" s="50"/>
      <c r="J8" s="50"/>
    </row>
    <row r="9" spans="1:10" ht="36" customHeight="1" x14ac:dyDescent="0.25">
      <c r="A9" s="61" t="s">
        <v>6</v>
      </c>
      <c r="B9" s="61"/>
      <c r="C9" s="50" t="s">
        <v>152</v>
      </c>
      <c r="D9" s="50"/>
      <c r="E9" s="50"/>
      <c r="F9" s="50"/>
      <c r="G9" s="50"/>
      <c r="H9" s="50"/>
      <c r="I9" s="50"/>
      <c r="J9" s="50"/>
    </row>
    <row r="10" spans="1:10" x14ac:dyDescent="0.25">
      <c r="A10" s="61" t="s">
        <v>7</v>
      </c>
      <c r="B10" s="61"/>
      <c r="C10" s="50" t="s">
        <v>145</v>
      </c>
      <c r="D10" s="50"/>
      <c r="E10" s="61" t="s">
        <v>8</v>
      </c>
      <c r="F10" s="61"/>
      <c r="G10" s="50" t="s">
        <v>144</v>
      </c>
      <c r="H10" s="50"/>
      <c r="I10" s="50"/>
      <c r="J10" s="50"/>
    </row>
    <row r="11" spans="1:10" x14ac:dyDescent="0.25">
      <c r="A11" s="61" t="s">
        <v>9</v>
      </c>
      <c r="B11" s="61"/>
      <c r="C11" s="51">
        <v>4111665</v>
      </c>
      <c r="D11" s="50"/>
      <c r="E11" s="61" t="s">
        <v>10</v>
      </c>
      <c r="F11" s="61"/>
      <c r="G11" s="51">
        <v>373979</v>
      </c>
      <c r="H11" s="50"/>
      <c r="I11" s="50"/>
      <c r="J11" s="50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61" t="s">
        <v>12</v>
      </c>
      <c r="B15" s="61"/>
      <c r="C15" s="57"/>
      <c r="D15" s="57"/>
      <c r="E15" s="56"/>
      <c r="F15" s="56"/>
      <c r="G15" s="57"/>
      <c r="H15" s="57"/>
      <c r="I15" s="57"/>
      <c r="J15" s="57"/>
    </row>
    <row r="16" spans="1:10" ht="25.5" customHeight="1" x14ac:dyDescent="0.25">
      <c r="A16" s="61" t="s">
        <v>13</v>
      </c>
      <c r="B16" s="61"/>
      <c r="C16" s="57"/>
      <c r="D16" s="57"/>
      <c r="E16" s="62"/>
      <c r="F16" s="63"/>
      <c r="G16" s="57"/>
      <c r="H16" s="57"/>
      <c r="I16" s="57"/>
      <c r="J16" s="57"/>
    </row>
    <row r="17" spans="1:10" ht="25.5" customHeight="1" x14ac:dyDescent="0.25">
      <c r="A17" s="61" t="s">
        <v>14</v>
      </c>
      <c r="B17" s="61"/>
      <c r="C17" s="57"/>
      <c r="D17" s="57"/>
      <c r="E17" s="56"/>
      <c r="F17" s="56"/>
      <c r="G17" s="57"/>
      <c r="H17" s="57"/>
      <c r="I17" s="57"/>
      <c r="J17" s="57"/>
    </row>
    <row r="18" spans="1:10" ht="25.5" customHeight="1" x14ac:dyDescent="0.25">
      <c r="A18" s="61" t="s">
        <v>15</v>
      </c>
      <c r="B18" s="61"/>
      <c r="C18" s="57"/>
      <c r="D18" s="57"/>
      <c r="E18" s="56"/>
      <c r="F18" s="56"/>
      <c r="G18" s="57"/>
      <c r="H18" s="57"/>
      <c r="I18" s="57"/>
      <c r="J18" s="57"/>
    </row>
    <row r="19" spans="1:10" ht="25.5" customHeight="1" x14ac:dyDescent="0.25">
      <c r="A19" s="61" t="s">
        <v>16</v>
      </c>
      <c r="B19" s="61"/>
      <c r="C19" s="57"/>
      <c r="D19" s="57"/>
      <c r="E19" s="64"/>
      <c r="F19" s="65"/>
      <c r="G19" s="57"/>
      <c r="H19" s="57"/>
      <c r="I19" s="57"/>
      <c r="J19" s="57"/>
    </row>
    <row r="20" spans="1:10" ht="25.5" customHeight="1" x14ac:dyDescent="0.25">
      <c r="A20" s="61" t="s">
        <v>17</v>
      </c>
      <c r="B20" s="61"/>
      <c r="C20" s="58"/>
      <c r="D20" s="57"/>
      <c r="E20" s="56"/>
      <c r="F20" s="56"/>
      <c r="G20" s="58"/>
      <c r="H20" s="57"/>
      <c r="I20" s="57"/>
      <c r="J20" s="57"/>
    </row>
    <row r="21" spans="1:10" ht="25.5" customHeight="1" x14ac:dyDescent="0.25">
      <c r="A21" s="61" t="s">
        <v>18</v>
      </c>
      <c r="B21" s="61"/>
      <c r="C21" s="57"/>
      <c r="D21" s="57"/>
      <c r="E21" s="59"/>
      <c r="F21" s="56"/>
      <c r="G21" s="57"/>
      <c r="H21" s="57"/>
      <c r="I21" s="57"/>
      <c r="J21" s="57"/>
    </row>
    <row r="22" spans="1:10" ht="25.5" customHeight="1" x14ac:dyDescent="0.25">
      <c r="A22" s="61" t="s">
        <v>19</v>
      </c>
      <c r="B22" s="61"/>
      <c r="C22" s="57"/>
      <c r="D22" s="57"/>
      <c r="E22" s="56"/>
      <c r="F22" s="56"/>
      <c r="G22" s="57"/>
      <c r="H22" s="57"/>
      <c r="I22" s="57"/>
      <c r="J22" s="57"/>
    </row>
    <row r="23" spans="1:10" ht="25.5" customHeight="1" x14ac:dyDescent="0.25">
      <c r="A23" s="61" t="s">
        <v>20</v>
      </c>
      <c r="B23" s="61"/>
      <c r="C23" s="52"/>
      <c r="D23" s="53"/>
      <c r="E23" s="53"/>
      <c r="F23" s="53"/>
      <c r="G23" s="53"/>
      <c r="H23" s="53"/>
      <c r="I23" s="53"/>
      <c r="J23" s="54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7" spans="1:10" ht="15.75" customHeight="1" x14ac:dyDescent="0.25">
      <c r="A27" s="55" t="s">
        <v>22</v>
      </c>
      <c r="B27" s="55"/>
      <c r="C27" s="55"/>
      <c r="D27" s="55"/>
      <c r="E27" s="55"/>
      <c r="F27" s="55"/>
      <c r="G27" s="55"/>
      <c r="H27" s="55"/>
      <c r="I27" s="55"/>
      <c r="J27" s="55"/>
    </row>
    <row r="28" spans="1:10" x14ac:dyDescent="0.25">
      <c r="A28" s="7" t="s">
        <v>32</v>
      </c>
      <c r="B28" s="50" t="s">
        <v>146</v>
      </c>
      <c r="C28" s="50"/>
      <c r="D28" s="7" t="s">
        <v>23</v>
      </c>
      <c r="E28" s="50" t="s">
        <v>147</v>
      </c>
      <c r="F28" s="50"/>
      <c r="G28" s="7" t="s">
        <v>24</v>
      </c>
      <c r="H28" s="50" t="s">
        <v>148</v>
      </c>
      <c r="I28" s="50"/>
      <c r="J28" s="50"/>
    </row>
    <row r="29" spans="1:10" x14ac:dyDescent="0.25">
      <c r="A29" s="61" t="s">
        <v>25</v>
      </c>
      <c r="B29" s="61"/>
      <c r="C29" s="61"/>
      <c r="D29" s="61"/>
      <c r="E29" s="60">
        <v>41949</v>
      </c>
      <c r="F29" s="50"/>
      <c r="G29" s="50"/>
      <c r="H29" s="50"/>
      <c r="I29" s="50"/>
      <c r="J29" s="50"/>
    </row>
    <row r="30" spans="1:10" x14ac:dyDescent="0.25">
      <c r="A30" s="61" t="s">
        <v>26</v>
      </c>
      <c r="B30" s="61"/>
      <c r="C30" s="61"/>
      <c r="D30" s="61"/>
      <c r="E30" s="50" t="s">
        <v>150</v>
      </c>
      <c r="F30" s="50"/>
      <c r="G30" s="50"/>
      <c r="H30" s="50"/>
      <c r="I30" s="50"/>
      <c r="J30" s="50"/>
    </row>
    <row r="31" spans="1:10" ht="15.75" customHeight="1" x14ac:dyDescent="0.25">
      <c r="A31" s="55" t="s">
        <v>27</v>
      </c>
      <c r="B31" s="55"/>
      <c r="C31" s="55"/>
      <c r="D31" s="55"/>
      <c r="E31" s="55"/>
      <c r="F31" s="55"/>
      <c r="G31" s="55"/>
      <c r="H31" s="55"/>
      <c r="I31" s="55"/>
      <c r="J31" s="55"/>
    </row>
    <row r="32" spans="1:10" x14ac:dyDescent="0.25">
      <c r="A32" s="7" t="s">
        <v>32</v>
      </c>
      <c r="B32" s="50" t="s">
        <v>146</v>
      </c>
      <c r="C32" s="50"/>
      <c r="D32" s="7" t="s">
        <v>23</v>
      </c>
      <c r="E32" s="50" t="s">
        <v>159</v>
      </c>
      <c r="F32" s="50"/>
      <c r="G32" s="7" t="s">
        <v>24</v>
      </c>
      <c r="H32" s="50">
        <v>64889</v>
      </c>
      <c r="I32" s="50"/>
      <c r="J32" s="50"/>
    </row>
    <row r="33" spans="1:10" ht="15.75" customHeight="1" x14ac:dyDescent="0.25">
      <c r="A33" s="61" t="s">
        <v>25</v>
      </c>
      <c r="B33" s="61"/>
      <c r="C33" s="61"/>
      <c r="D33" s="61"/>
      <c r="E33" s="60">
        <v>41950</v>
      </c>
      <c r="F33" s="50"/>
      <c r="G33" s="50"/>
      <c r="H33" s="50"/>
      <c r="I33" s="50"/>
      <c r="J33" s="50"/>
    </row>
    <row r="34" spans="1:10" ht="15.75" customHeight="1" x14ac:dyDescent="0.25">
      <c r="A34" s="61" t="s">
        <v>26</v>
      </c>
      <c r="B34" s="61"/>
      <c r="C34" s="61"/>
      <c r="D34" s="61"/>
      <c r="E34" s="50" t="s">
        <v>151</v>
      </c>
      <c r="F34" s="50"/>
      <c r="G34" s="50"/>
      <c r="H34" s="50"/>
      <c r="I34" s="50"/>
      <c r="J34" s="50"/>
    </row>
    <row r="35" spans="1:10" ht="15.75" customHeight="1" x14ac:dyDescent="0.25">
      <c r="A35" s="61" t="s">
        <v>28</v>
      </c>
      <c r="B35" s="61"/>
      <c r="C35" s="71" t="s">
        <v>160</v>
      </c>
      <c r="D35" s="72"/>
      <c r="E35" s="73"/>
      <c r="F35" s="70" t="s">
        <v>29</v>
      </c>
      <c r="G35" s="70"/>
      <c r="H35" s="74" t="s">
        <v>149</v>
      </c>
      <c r="I35" s="74"/>
      <c r="J35" s="74"/>
    </row>
    <row r="36" spans="1:10" ht="25.5" customHeight="1" x14ac:dyDescent="0.25">
      <c r="A36" s="61" t="s">
        <v>30</v>
      </c>
      <c r="B36" s="61"/>
      <c r="C36" s="69"/>
      <c r="D36" s="69"/>
      <c r="E36" s="69"/>
      <c r="F36" s="69"/>
      <c r="G36" s="69"/>
      <c r="H36" s="69"/>
      <c r="I36" s="69"/>
      <c r="J36" s="69"/>
    </row>
    <row r="37" spans="1:10" ht="15.75" customHeight="1" x14ac:dyDescent="0.25">
      <c r="A37" s="66" t="s">
        <v>31</v>
      </c>
      <c r="B37" s="67"/>
      <c r="C37" s="67"/>
      <c r="D37" s="67"/>
      <c r="E37" s="67"/>
      <c r="F37" s="67"/>
      <c r="G37" s="67"/>
      <c r="H37" s="67"/>
      <c r="I37" s="67"/>
      <c r="J37" s="68"/>
    </row>
    <row r="38" spans="1:10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 x14ac:dyDescent="0.25"/>
  </sheetData>
  <mergeCells count="84"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  <mergeCell ref="A11:B11"/>
    <mergeCell ref="A5:B5"/>
    <mergeCell ref="A6:B6"/>
    <mergeCell ref="A7:B7"/>
    <mergeCell ref="A8:B8"/>
    <mergeCell ref="A9:B9"/>
    <mergeCell ref="A10:B10"/>
    <mergeCell ref="A37:J37"/>
    <mergeCell ref="B32:C32"/>
    <mergeCell ref="E32:F32"/>
    <mergeCell ref="H32:J32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A34:D34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E16:F16"/>
    <mergeCell ref="G16:H16"/>
    <mergeCell ref="I16:J16"/>
    <mergeCell ref="I21:J21"/>
    <mergeCell ref="I17:J17"/>
    <mergeCell ref="G17:H17"/>
    <mergeCell ref="E17:F17"/>
    <mergeCell ref="G19:H19"/>
    <mergeCell ref="C17:D17"/>
    <mergeCell ref="C18:D18"/>
    <mergeCell ref="E18:F18"/>
    <mergeCell ref="G18:H18"/>
    <mergeCell ref="I18:J18"/>
    <mergeCell ref="A31:J31"/>
    <mergeCell ref="E28:F28"/>
    <mergeCell ref="H28:J28"/>
    <mergeCell ref="E29:J29"/>
    <mergeCell ref="E30:J30"/>
    <mergeCell ref="A29:D29"/>
    <mergeCell ref="A30:D30"/>
    <mergeCell ref="B28:C28"/>
    <mergeCell ref="C9:J9"/>
    <mergeCell ref="G10:J10"/>
    <mergeCell ref="G11:J11"/>
    <mergeCell ref="C23:J23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_1_  de _6_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35</xdr:row>
                    <xdr:rowOff>38100</xdr:rowOff>
                  </from>
                  <to>
                    <xdr:col>4</xdr:col>
                    <xdr:colOff>285750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35</xdr:row>
                    <xdr:rowOff>38100</xdr:rowOff>
                  </from>
                  <to>
                    <xdr:col>8</xdr:col>
                    <xdr:colOff>123825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zoomScaleNormal="100" workbookViewId="0">
      <selection activeCell="A31" sqref="A31:G33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61" t="s">
        <v>33</v>
      </c>
      <c r="B5" s="61"/>
      <c r="C5" s="74">
        <v>1</v>
      </c>
      <c r="D5" s="74"/>
      <c r="E5" s="74"/>
      <c r="F5" s="74"/>
      <c r="G5" s="74"/>
    </row>
    <row r="6" spans="1:7" x14ac:dyDescent="0.25">
      <c r="A6" s="61" t="s">
        <v>34</v>
      </c>
      <c r="B6" s="61"/>
      <c r="C6" s="74" t="s">
        <v>153</v>
      </c>
      <c r="D6" s="74"/>
      <c r="E6" s="74"/>
      <c r="F6" s="74"/>
      <c r="G6" s="74"/>
    </row>
    <row r="7" spans="1:7" x14ac:dyDescent="0.25">
      <c r="A7" s="61" t="s">
        <v>35</v>
      </c>
      <c r="B7" s="61"/>
      <c r="C7" s="74" t="s">
        <v>154</v>
      </c>
      <c r="D7" s="74"/>
      <c r="E7" s="74"/>
      <c r="F7" s="74"/>
      <c r="G7" s="74"/>
    </row>
    <row r="8" spans="1:7" x14ac:dyDescent="0.25">
      <c r="A8" s="61" t="s">
        <v>5</v>
      </c>
      <c r="B8" s="61"/>
      <c r="C8" s="74" t="s">
        <v>142</v>
      </c>
      <c r="D8" s="74"/>
      <c r="E8" s="74"/>
      <c r="F8" s="74"/>
      <c r="G8" s="74"/>
    </row>
    <row r="9" spans="1:7" x14ac:dyDescent="0.25">
      <c r="A9" s="61" t="s">
        <v>7</v>
      </c>
      <c r="B9" s="61"/>
      <c r="C9" s="50" t="s">
        <v>145</v>
      </c>
      <c r="D9" s="50"/>
      <c r="E9" s="7" t="s">
        <v>8</v>
      </c>
      <c r="F9" s="71" t="s">
        <v>144</v>
      </c>
      <c r="G9" s="73"/>
    </row>
    <row r="10" spans="1:7" ht="25.5" x14ac:dyDescent="0.25">
      <c r="A10" s="61" t="s">
        <v>9</v>
      </c>
      <c r="B10" s="61"/>
      <c r="C10" s="51">
        <v>4111586</v>
      </c>
      <c r="D10" s="50"/>
      <c r="E10" s="7" t="s">
        <v>10</v>
      </c>
      <c r="F10" s="85">
        <v>373990</v>
      </c>
      <c r="G10" s="73"/>
    </row>
    <row r="11" spans="1:7" ht="40.5" customHeight="1" x14ac:dyDescent="0.25">
      <c r="A11" s="61" t="s">
        <v>6</v>
      </c>
      <c r="B11" s="61"/>
      <c r="C11" s="76" t="s">
        <v>152</v>
      </c>
      <c r="D11" s="77"/>
      <c r="E11" s="77"/>
      <c r="F11" s="77"/>
      <c r="G11" s="78"/>
    </row>
    <row r="12" spans="1:7" ht="30" customHeight="1" x14ac:dyDescent="0.25">
      <c r="A12" s="61" t="s">
        <v>36</v>
      </c>
      <c r="B12" s="61"/>
      <c r="C12" s="84"/>
      <c r="D12" s="84"/>
      <c r="E12" s="84"/>
      <c r="F12" s="84"/>
      <c r="G12" s="84"/>
    </row>
    <row r="13" spans="1:7" ht="26.25" customHeight="1" x14ac:dyDescent="0.25">
      <c r="A13" s="80" t="s">
        <v>37</v>
      </c>
      <c r="B13" s="80"/>
      <c r="C13" s="42"/>
      <c r="D13" s="42"/>
      <c r="E13" s="42"/>
      <c r="F13" s="42"/>
      <c r="G13" s="42"/>
    </row>
    <row r="14" spans="1:7" x14ac:dyDescent="0.25">
      <c r="A14" s="43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81" t="s">
        <v>39</v>
      </c>
      <c r="B18" s="81"/>
      <c r="C18" s="86">
        <v>42398</v>
      </c>
      <c r="D18" s="74"/>
      <c r="E18" s="74"/>
      <c r="F18" s="74"/>
      <c r="G18" s="74"/>
    </row>
    <row r="19" spans="1:7" x14ac:dyDescent="0.25">
      <c r="A19" s="83" t="s">
        <v>40</v>
      </c>
      <c r="B19" s="83"/>
      <c r="C19" s="87">
        <v>0.64027777777777783</v>
      </c>
      <c r="D19" s="74"/>
      <c r="E19" s="74"/>
      <c r="F19" s="74"/>
      <c r="G19" s="74"/>
    </row>
    <row r="20" spans="1:7" x14ac:dyDescent="0.25">
      <c r="A20" s="83" t="s">
        <v>41</v>
      </c>
      <c r="B20" s="83"/>
      <c r="C20" s="87">
        <v>0.65972222222222221</v>
      </c>
      <c r="D20" s="74"/>
      <c r="E20" s="74"/>
      <c r="F20" s="74"/>
      <c r="G20" s="74"/>
    </row>
    <row r="21" spans="1:7" ht="15" customHeight="1" x14ac:dyDescent="0.25">
      <c r="A21" s="83" t="s">
        <v>42</v>
      </c>
      <c r="B21" s="83"/>
      <c r="C21" s="82"/>
      <c r="D21" s="82"/>
      <c r="E21" s="82"/>
      <c r="F21" s="82"/>
      <c r="G21" s="82"/>
    </row>
    <row r="22" spans="1:7" ht="15" customHeight="1" x14ac:dyDescent="0.25">
      <c r="A22" s="81" t="s">
        <v>43</v>
      </c>
      <c r="B22" s="81"/>
      <c r="C22" s="82"/>
      <c r="D22" s="82"/>
      <c r="E22" s="82"/>
      <c r="F22" s="82"/>
      <c r="G22" s="82"/>
    </row>
    <row r="23" spans="1:7" ht="28.5" customHeight="1" x14ac:dyDescent="0.25">
      <c r="A23" s="80" t="s">
        <v>44</v>
      </c>
      <c r="B23" s="80"/>
      <c r="C23" s="76" t="s">
        <v>155</v>
      </c>
      <c r="D23" s="77"/>
      <c r="E23" s="77"/>
      <c r="F23" s="77"/>
      <c r="G23" s="78"/>
    </row>
    <row r="24" spans="1:7" ht="33" customHeight="1" x14ac:dyDescent="0.25">
      <c r="A24" s="75" t="s">
        <v>45</v>
      </c>
      <c r="B24" s="75"/>
      <c r="C24" s="69"/>
      <c r="D24" s="69"/>
      <c r="E24" s="69"/>
      <c r="F24" s="69"/>
      <c r="G24" s="69"/>
    </row>
    <row r="25" spans="1:7" x14ac:dyDescent="0.25">
      <c r="A25" s="81" t="s">
        <v>46</v>
      </c>
      <c r="B25" s="81"/>
      <c r="C25" s="74" t="s">
        <v>158</v>
      </c>
      <c r="D25" s="74"/>
      <c r="E25" s="74"/>
      <c r="F25" s="74"/>
      <c r="G25" s="74"/>
    </row>
    <row r="26" spans="1:7" ht="25.5" x14ac:dyDescent="0.25">
      <c r="A26" s="75" t="s">
        <v>47</v>
      </c>
      <c r="B26" s="75"/>
      <c r="C26" s="39"/>
      <c r="D26" s="7" t="s">
        <v>48</v>
      </c>
      <c r="E26" s="9"/>
      <c r="F26" s="7" t="s">
        <v>49</v>
      </c>
      <c r="G26" s="9"/>
    </row>
    <row r="28" spans="1:7" ht="41.25" customHeight="1" x14ac:dyDescent="0.25">
      <c r="A28" s="80" t="s">
        <v>133</v>
      </c>
      <c r="B28" s="80"/>
      <c r="C28" s="76" t="s">
        <v>157</v>
      </c>
      <c r="D28" s="149"/>
      <c r="E28" s="149"/>
      <c r="F28" s="52"/>
      <c r="G28" s="54"/>
    </row>
    <row r="29" spans="1:7" ht="53.25" customHeight="1" x14ac:dyDescent="0.25">
      <c r="A29" s="75" t="s">
        <v>134</v>
      </c>
      <c r="B29" s="75"/>
      <c r="C29" s="76" t="s">
        <v>156</v>
      </c>
      <c r="D29" s="77"/>
      <c r="E29" s="77"/>
      <c r="F29" s="77"/>
      <c r="G29" s="78"/>
    </row>
    <row r="31" spans="1:7" ht="15" customHeight="1" x14ac:dyDescent="0.25">
      <c r="A31" s="79" t="s">
        <v>135</v>
      </c>
      <c r="B31" s="79"/>
      <c r="C31" s="79"/>
      <c r="D31" s="79"/>
      <c r="E31" s="79"/>
      <c r="F31" s="79"/>
      <c r="G31" s="79"/>
    </row>
    <row r="32" spans="1:7" x14ac:dyDescent="0.25">
      <c r="A32" s="79"/>
      <c r="B32" s="79"/>
      <c r="C32" s="79"/>
      <c r="D32" s="79"/>
      <c r="E32" s="79"/>
      <c r="F32" s="79"/>
      <c r="G32" s="79"/>
    </row>
    <row r="33" spans="1:7" ht="18.75" customHeight="1" x14ac:dyDescent="0.25">
      <c r="A33" s="79"/>
      <c r="B33" s="79"/>
      <c r="C33" s="79"/>
      <c r="D33" s="79"/>
      <c r="E33" s="79"/>
      <c r="F33" s="79"/>
      <c r="G33" s="79"/>
    </row>
    <row r="34" spans="1:7" x14ac:dyDescent="0.25">
      <c r="A34" s="44"/>
      <c r="B34" s="44"/>
      <c r="C34" s="44"/>
      <c r="D34" s="44"/>
      <c r="E34" s="44"/>
      <c r="F34" s="44"/>
      <c r="G34" s="44"/>
    </row>
    <row r="35" spans="1:7" x14ac:dyDescent="0.25">
      <c r="A35" s="35"/>
      <c r="B35" s="35"/>
      <c r="C35" s="35"/>
      <c r="D35" s="35"/>
      <c r="E35" s="35"/>
      <c r="F35" s="35"/>
      <c r="G35" s="35"/>
    </row>
  </sheetData>
  <mergeCells count="45">
    <mergeCell ref="A5:B5"/>
    <mergeCell ref="A6:B6"/>
    <mergeCell ref="A7:B7"/>
    <mergeCell ref="A8:B8"/>
    <mergeCell ref="A12:B12"/>
    <mergeCell ref="A10:B10"/>
    <mergeCell ref="A9:B9"/>
    <mergeCell ref="C5:G5"/>
    <mergeCell ref="C6:G6"/>
    <mergeCell ref="C7:G7"/>
    <mergeCell ref="C8:G8"/>
    <mergeCell ref="F9:G9"/>
    <mergeCell ref="A18:B18"/>
    <mergeCell ref="A19:B19"/>
    <mergeCell ref="A20:B20"/>
    <mergeCell ref="A21:B21"/>
    <mergeCell ref="C9:D9"/>
    <mergeCell ref="C10:D10"/>
    <mergeCell ref="C11:G11"/>
    <mergeCell ref="C12:G12"/>
    <mergeCell ref="F10:G10"/>
    <mergeCell ref="A11:B11"/>
    <mergeCell ref="A13:B13"/>
    <mergeCell ref="C18:G18"/>
    <mergeCell ref="C19:G19"/>
    <mergeCell ref="C20:G20"/>
    <mergeCell ref="C25:G25"/>
    <mergeCell ref="C24:D24"/>
    <mergeCell ref="E24:G24"/>
    <mergeCell ref="C23:G23"/>
    <mergeCell ref="C21:D21"/>
    <mergeCell ref="E21:G21"/>
    <mergeCell ref="C22:D22"/>
    <mergeCell ref="E22:G22"/>
    <mergeCell ref="A24:B24"/>
    <mergeCell ref="A25:B25"/>
    <mergeCell ref="A26:B26"/>
    <mergeCell ref="A22:B22"/>
    <mergeCell ref="A23:B23"/>
    <mergeCell ref="A29:B29"/>
    <mergeCell ref="C29:G29"/>
    <mergeCell ref="A31:G33"/>
    <mergeCell ref="A28:B28"/>
    <mergeCell ref="C28:E28"/>
    <mergeCell ref="F28:G28"/>
  </mergeCells>
  <pageMargins left="0.7" right="0.7" top="0.81145833333333328" bottom="0.75" header="0.3" footer="0.3"/>
  <pageSetup paperSize="122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_2_  de _6_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zoomScaleNormal="100" workbookViewId="0">
      <selection activeCell="F36" sqref="F36:F37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99"/>
      <c r="B3" s="99"/>
      <c r="C3" s="99"/>
      <c r="D3" s="99"/>
      <c r="E3" s="99"/>
      <c r="F3" s="99"/>
      <c r="G3" s="99"/>
      <c r="H3" s="99"/>
    </row>
    <row r="4" spans="1:8" x14ac:dyDescent="0.25">
      <c r="A4" s="88"/>
      <c r="B4" s="89"/>
      <c r="C4" s="89"/>
      <c r="D4" s="89"/>
      <c r="E4" s="89"/>
      <c r="F4" s="89"/>
      <c r="G4" s="89"/>
      <c r="H4" s="90"/>
    </row>
    <row r="5" spans="1:8" x14ac:dyDescent="0.25">
      <c r="A5" s="91"/>
      <c r="B5" s="92"/>
      <c r="C5" s="92"/>
      <c r="D5" s="92"/>
      <c r="E5" s="92"/>
      <c r="F5" s="92"/>
      <c r="G5" s="92"/>
      <c r="H5" s="93"/>
    </row>
    <row r="6" spans="1:8" x14ac:dyDescent="0.25">
      <c r="A6" s="91"/>
      <c r="B6" s="92"/>
      <c r="C6" s="92"/>
      <c r="D6" s="92"/>
      <c r="E6" s="92"/>
      <c r="F6" s="92"/>
      <c r="G6" s="92"/>
      <c r="H6" s="93"/>
    </row>
    <row r="7" spans="1:8" x14ac:dyDescent="0.25">
      <c r="A7" s="91"/>
      <c r="B7" s="92"/>
      <c r="C7" s="92"/>
      <c r="D7" s="92"/>
      <c r="E7" s="92"/>
      <c r="F7" s="92"/>
      <c r="G7" s="92"/>
      <c r="H7" s="93"/>
    </row>
    <row r="8" spans="1:8" x14ac:dyDescent="0.25">
      <c r="A8" s="91"/>
      <c r="B8" s="92"/>
      <c r="C8" s="92"/>
      <c r="D8" s="92"/>
      <c r="E8" s="92"/>
      <c r="F8" s="92"/>
      <c r="G8" s="92"/>
      <c r="H8" s="93"/>
    </row>
    <row r="9" spans="1:8" x14ac:dyDescent="0.25">
      <c r="A9" s="91"/>
      <c r="B9" s="92"/>
      <c r="C9" s="92"/>
      <c r="D9" s="92"/>
      <c r="E9" s="92"/>
      <c r="F9" s="92"/>
      <c r="G9" s="92"/>
      <c r="H9" s="93"/>
    </row>
    <row r="10" spans="1:8" x14ac:dyDescent="0.25">
      <c r="A10" s="91"/>
      <c r="B10" s="92"/>
      <c r="C10" s="92"/>
      <c r="D10" s="92"/>
      <c r="E10" s="92"/>
      <c r="F10" s="92"/>
      <c r="G10" s="92"/>
      <c r="H10" s="93"/>
    </row>
    <row r="11" spans="1:8" x14ac:dyDescent="0.25">
      <c r="A11" s="91"/>
      <c r="B11" s="92"/>
      <c r="C11" s="92"/>
      <c r="D11" s="92"/>
      <c r="E11" s="92"/>
      <c r="F11" s="92"/>
      <c r="G11" s="92"/>
      <c r="H11" s="93"/>
    </row>
    <row r="12" spans="1:8" x14ac:dyDescent="0.25">
      <c r="A12" s="91"/>
      <c r="B12" s="92"/>
      <c r="C12" s="92"/>
      <c r="D12" s="92"/>
      <c r="E12" s="92"/>
      <c r="F12" s="92"/>
      <c r="G12" s="92"/>
      <c r="H12" s="93"/>
    </row>
    <row r="13" spans="1:8" x14ac:dyDescent="0.25">
      <c r="A13" s="91"/>
      <c r="B13" s="92"/>
      <c r="C13" s="92"/>
      <c r="D13" s="92"/>
      <c r="E13" s="92"/>
      <c r="F13" s="92"/>
      <c r="G13" s="92"/>
      <c r="H13" s="93"/>
    </row>
    <row r="14" spans="1:8" x14ac:dyDescent="0.25">
      <c r="A14" s="91"/>
      <c r="B14" s="92"/>
      <c r="C14" s="92"/>
      <c r="D14" s="92"/>
      <c r="E14" s="92"/>
      <c r="F14" s="92"/>
      <c r="G14" s="92"/>
      <c r="H14" s="93"/>
    </row>
    <row r="15" spans="1:8" x14ac:dyDescent="0.25">
      <c r="A15" s="91"/>
      <c r="B15" s="92"/>
      <c r="C15" s="92"/>
      <c r="D15" s="92"/>
      <c r="E15" s="92"/>
      <c r="F15" s="92"/>
      <c r="G15" s="92"/>
      <c r="H15" s="93"/>
    </row>
    <row r="16" spans="1:8" x14ac:dyDescent="0.25">
      <c r="A16" s="91"/>
      <c r="B16" s="92"/>
      <c r="C16" s="92"/>
      <c r="D16" s="92"/>
      <c r="E16" s="92"/>
      <c r="F16" s="92"/>
      <c r="G16" s="92"/>
      <c r="H16" s="93"/>
    </row>
    <row r="17" spans="1:8" x14ac:dyDescent="0.25">
      <c r="A17" s="91"/>
      <c r="B17" s="92"/>
      <c r="C17" s="92"/>
      <c r="D17" s="92"/>
      <c r="E17" s="92"/>
      <c r="F17" s="92"/>
      <c r="G17" s="92"/>
      <c r="H17" s="93"/>
    </row>
    <row r="18" spans="1:8" x14ac:dyDescent="0.25">
      <c r="A18" s="91"/>
      <c r="B18" s="92"/>
      <c r="C18" s="92"/>
      <c r="D18" s="92"/>
      <c r="E18" s="92"/>
      <c r="F18" s="92"/>
      <c r="G18" s="92"/>
      <c r="H18" s="93"/>
    </row>
    <row r="19" spans="1:8" x14ac:dyDescent="0.25">
      <c r="A19" s="91"/>
      <c r="B19" s="92"/>
      <c r="C19" s="92"/>
      <c r="D19" s="92"/>
      <c r="E19" s="92"/>
      <c r="F19" s="92"/>
      <c r="G19" s="92"/>
      <c r="H19" s="93"/>
    </row>
    <row r="20" spans="1:8" x14ac:dyDescent="0.25">
      <c r="A20" s="91"/>
      <c r="B20" s="92"/>
      <c r="C20" s="92"/>
      <c r="D20" s="92"/>
      <c r="E20" s="92"/>
      <c r="F20" s="92"/>
      <c r="G20" s="92"/>
      <c r="H20" s="93"/>
    </row>
    <row r="21" spans="1:8" x14ac:dyDescent="0.25">
      <c r="A21" s="91"/>
      <c r="B21" s="92"/>
      <c r="C21" s="92"/>
      <c r="D21" s="92"/>
      <c r="E21" s="92"/>
      <c r="F21" s="92"/>
      <c r="G21" s="92"/>
      <c r="H21" s="93"/>
    </row>
    <row r="22" spans="1:8" x14ac:dyDescent="0.25">
      <c r="A22" s="91"/>
      <c r="B22" s="92"/>
      <c r="C22" s="92"/>
      <c r="D22" s="92"/>
      <c r="E22" s="92"/>
      <c r="F22" s="92"/>
      <c r="G22" s="92"/>
      <c r="H22" s="93"/>
    </row>
    <row r="23" spans="1:8" x14ac:dyDescent="0.25">
      <c r="A23" s="91"/>
      <c r="B23" s="92"/>
      <c r="C23" s="92"/>
      <c r="D23" s="92"/>
      <c r="E23" s="92"/>
      <c r="F23" s="92"/>
      <c r="G23" s="92"/>
      <c r="H23" s="93"/>
    </row>
    <row r="24" spans="1:8" x14ac:dyDescent="0.25">
      <c r="A24" s="91"/>
      <c r="B24" s="92"/>
      <c r="C24" s="92"/>
      <c r="D24" s="92"/>
      <c r="E24" s="92"/>
      <c r="F24" s="92"/>
      <c r="G24" s="92"/>
      <c r="H24" s="93"/>
    </row>
    <row r="25" spans="1:8" x14ac:dyDescent="0.25">
      <c r="A25" s="91"/>
      <c r="B25" s="92"/>
      <c r="C25" s="92"/>
      <c r="D25" s="92"/>
      <c r="E25" s="92"/>
      <c r="F25" s="92"/>
      <c r="G25" s="92"/>
      <c r="H25" s="93"/>
    </row>
    <row r="26" spans="1:8" x14ac:dyDescent="0.25">
      <c r="A26" s="91"/>
      <c r="B26" s="92"/>
      <c r="C26" s="92"/>
      <c r="D26" s="92"/>
      <c r="E26" s="92"/>
      <c r="F26" s="92"/>
      <c r="G26" s="92"/>
      <c r="H26" s="93"/>
    </row>
    <row r="27" spans="1:8" x14ac:dyDescent="0.25">
      <c r="A27" s="94"/>
      <c r="B27" s="95"/>
      <c r="C27" s="95"/>
      <c r="D27" s="95"/>
      <c r="E27" s="95"/>
      <c r="F27" s="95"/>
      <c r="G27" s="95"/>
      <c r="H27" s="96"/>
    </row>
    <row r="28" spans="1:8" x14ac:dyDescent="0.25">
      <c r="A28" s="70" t="s">
        <v>50</v>
      </c>
      <c r="B28" s="70"/>
      <c r="C28" s="70"/>
      <c r="D28" s="84" t="s">
        <v>165</v>
      </c>
      <c r="E28" s="84"/>
      <c r="F28" s="84"/>
      <c r="G28" s="84"/>
      <c r="H28" s="84"/>
    </row>
    <row r="29" spans="1:8" x14ac:dyDescent="0.25">
      <c r="A29" s="70" t="s">
        <v>51</v>
      </c>
      <c r="B29" s="70"/>
      <c r="C29" s="70"/>
      <c r="D29" s="100" t="s">
        <v>168</v>
      </c>
      <c r="E29" s="100"/>
      <c r="F29" s="100"/>
      <c r="G29" s="100"/>
      <c r="H29" s="100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97" t="s">
        <v>7</v>
      </c>
      <c r="B33" s="97"/>
      <c r="C33" s="84" t="s">
        <v>145</v>
      </c>
      <c r="D33" s="84"/>
      <c r="E33" s="97" t="s">
        <v>8</v>
      </c>
      <c r="F33" s="97"/>
      <c r="G33" s="84" t="s">
        <v>144</v>
      </c>
      <c r="H33" s="84"/>
    </row>
    <row r="34" spans="1:8" x14ac:dyDescent="0.25">
      <c r="A34" s="97" t="s">
        <v>53</v>
      </c>
      <c r="B34" s="97"/>
      <c r="C34" s="97"/>
      <c r="D34" s="97"/>
      <c r="E34" s="97" t="s">
        <v>54</v>
      </c>
      <c r="F34" s="97"/>
      <c r="G34" s="97"/>
      <c r="H34" s="97"/>
    </row>
    <row r="35" spans="1:8" ht="30.75" customHeight="1" x14ac:dyDescent="0.25">
      <c r="A35" s="41" t="s">
        <v>55</v>
      </c>
      <c r="B35" s="41" t="s">
        <v>56</v>
      </c>
      <c r="C35" s="97" t="s">
        <v>57</v>
      </c>
      <c r="D35" s="97"/>
      <c r="E35" s="41" t="s">
        <v>55</v>
      </c>
      <c r="F35" s="41" t="s">
        <v>56</v>
      </c>
      <c r="G35" s="97" t="s">
        <v>57</v>
      </c>
      <c r="H35" s="97"/>
    </row>
    <row r="36" spans="1:8" x14ac:dyDescent="0.25">
      <c r="A36" s="101"/>
      <c r="B36" s="102" t="s">
        <v>166</v>
      </c>
      <c r="C36" s="14" t="s">
        <v>58</v>
      </c>
      <c r="D36" s="49">
        <v>4111665</v>
      </c>
      <c r="E36" s="101"/>
      <c r="F36" s="103" t="s">
        <v>167</v>
      </c>
      <c r="G36" s="14" t="s">
        <v>58</v>
      </c>
      <c r="H36" s="49">
        <v>4111586</v>
      </c>
    </row>
    <row r="37" spans="1:8" x14ac:dyDescent="0.25">
      <c r="A37" s="101"/>
      <c r="B37" s="102"/>
      <c r="C37" s="14" t="s">
        <v>59</v>
      </c>
      <c r="D37" s="49">
        <v>373979</v>
      </c>
      <c r="E37" s="101"/>
      <c r="F37" s="104"/>
      <c r="G37" s="14" t="s">
        <v>59</v>
      </c>
      <c r="H37" s="49">
        <v>373990</v>
      </c>
    </row>
    <row r="38" spans="1:8" x14ac:dyDescent="0.25">
      <c r="A38" s="101"/>
      <c r="B38" s="101"/>
      <c r="C38" s="14" t="s">
        <v>58</v>
      </c>
      <c r="D38" s="13"/>
      <c r="E38" s="101"/>
      <c r="F38" s="101"/>
      <c r="G38" s="14" t="s">
        <v>58</v>
      </c>
      <c r="H38" s="13"/>
    </row>
    <row r="39" spans="1:8" x14ac:dyDescent="0.25">
      <c r="A39" s="101"/>
      <c r="B39" s="101"/>
      <c r="C39" s="14" t="s">
        <v>59</v>
      </c>
      <c r="D39" s="13"/>
      <c r="E39" s="101"/>
      <c r="F39" s="101"/>
      <c r="G39" s="14" t="s">
        <v>59</v>
      </c>
      <c r="H39" s="13"/>
    </row>
    <row r="40" spans="1:8" x14ac:dyDescent="0.25">
      <c r="A40" s="101"/>
      <c r="B40" s="101"/>
      <c r="C40" s="14" t="s">
        <v>58</v>
      </c>
      <c r="D40" s="13"/>
      <c r="E40" s="101"/>
      <c r="F40" s="101"/>
      <c r="G40" s="14" t="s">
        <v>58</v>
      </c>
      <c r="H40" s="13"/>
    </row>
    <row r="41" spans="1:8" x14ac:dyDescent="0.25">
      <c r="A41" s="101"/>
      <c r="B41" s="101"/>
      <c r="C41" s="14" t="s">
        <v>59</v>
      </c>
      <c r="D41" s="13"/>
      <c r="E41" s="101"/>
      <c r="F41" s="101"/>
      <c r="G41" s="14" t="s">
        <v>59</v>
      </c>
      <c r="H41" s="13"/>
    </row>
    <row r="42" spans="1:8" x14ac:dyDescent="0.25">
      <c r="A42" s="101"/>
      <c r="B42" s="101"/>
      <c r="C42" s="14" t="s">
        <v>58</v>
      </c>
      <c r="D42" s="13"/>
      <c r="E42" s="101"/>
      <c r="F42" s="101"/>
      <c r="G42" s="14" t="s">
        <v>58</v>
      </c>
      <c r="H42" s="13"/>
    </row>
    <row r="43" spans="1:8" x14ac:dyDescent="0.25">
      <c r="A43" s="101"/>
      <c r="B43" s="101"/>
      <c r="C43" s="14" t="s">
        <v>59</v>
      </c>
      <c r="D43" s="13"/>
      <c r="E43" s="101"/>
      <c r="F43" s="101"/>
      <c r="G43" s="14" t="s">
        <v>59</v>
      </c>
      <c r="H43" s="13"/>
    </row>
    <row r="44" spans="1:8" x14ac:dyDescent="0.25">
      <c r="A44" s="98" t="s">
        <v>60</v>
      </c>
      <c r="B44" s="98"/>
      <c r="C44" s="98"/>
      <c r="D44" s="98"/>
      <c r="E44" s="98"/>
      <c r="F44" s="98"/>
      <c r="G44" s="98"/>
      <c r="H44" s="98"/>
    </row>
    <row r="45" spans="1:8" x14ac:dyDescent="0.25">
      <c r="A45" s="35"/>
      <c r="B45" s="35"/>
      <c r="C45" s="35"/>
      <c r="D45" s="35"/>
      <c r="E45" s="35"/>
      <c r="F45" s="35"/>
      <c r="G45" s="35"/>
      <c r="H45" s="35"/>
    </row>
  </sheetData>
  <mergeCells count="32"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A4:H27"/>
    <mergeCell ref="A33:B33"/>
    <mergeCell ref="C33:D33"/>
    <mergeCell ref="E34:H34"/>
    <mergeCell ref="A34:D34"/>
    <mergeCell ref="G33:H33"/>
  </mergeCells>
  <pageMargins left="0.7" right="0.7" top="0.75" bottom="0.75" header="0.3" footer="0.3"/>
  <pageSetup paperSize="122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_3_  de _6_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zoomScaleNormal="100" workbookViewId="0">
      <selection activeCell="A44" sqref="A44:H44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5" spans="1:8" x14ac:dyDescent="0.25">
      <c r="A5" s="110" t="s">
        <v>61</v>
      </c>
      <c r="B5" s="110"/>
      <c r="C5" s="110"/>
      <c r="D5" s="111">
        <v>1</v>
      </c>
      <c r="E5" s="111"/>
      <c r="F5" s="111"/>
      <c r="G5" s="111"/>
      <c r="H5" s="111"/>
    </row>
    <row r="6" spans="1:8" ht="15" customHeight="1" x14ac:dyDescent="0.25">
      <c r="A6" s="99"/>
      <c r="B6" s="99"/>
      <c r="C6" s="99"/>
      <c r="D6" s="112"/>
      <c r="E6" s="113"/>
      <c r="F6" s="113"/>
      <c r="G6" s="113"/>
      <c r="H6" s="114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6">
        <v>34.9</v>
      </c>
      <c r="C11" s="1"/>
      <c r="D11" s="36">
        <v>29.9</v>
      </c>
      <c r="E11" s="1"/>
      <c r="F11" s="36">
        <v>42.8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48">
        <v>36</v>
      </c>
      <c r="C13" s="1"/>
      <c r="D13" s="36">
        <v>31.5</v>
      </c>
      <c r="E13" s="1"/>
      <c r="F13" s="36">
        <v>45.9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6">
        <v>35.700000000000003</v>
      </c>
      <c r="C15" s="1"/>
      <c r="D15" s="36">
        <v>33.700000000000003</v>
      </c>
      <c r="E15" s="1"/>
      <c r="F15" s="36">
        <v>52.2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6">
        <v>35.5</v>
      </c>
      <c r="C19" s="1"/>
      <c r="D19" s="36">
        <v>32.6</v>
      </c>
      <c r="F19" s="36">
        <v>40.5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6">
        <v>35.799999999999997</v>
      </c>
      <c r="C21" s="1"/>
      <c r="D21" s="36">
        <v>33.700000000000003</v>
      </c>
      <c r="F21" s="48">
        <v>39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6">
        <v>36.4</v>
      </c>
      <c r="C23" s="1"/>
      <c r="D23" s="36">
        <v>33.4</v>
      </c>
      <c r="F23" s="36">
        <v>46.4</v>
      </c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6">
        <v>40.9</v>
      </c>
      <c r="C27" s="1"/>
      <c r="D27" s="48">
        <v>34</v>
      </c>
      <c r="F27" s="36">
        <v>54.5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6">
        <v>36.299999999999997</v>
      </c>
      <c r="C29" s="1"/>
      <c r="D29" s="36">
        <v>32.1</v>
      </c>
      <c r="F29" s="36">
        <v>39.299999999999997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48">
        <v>35</v>
      </c>
      <c r="C31" s="1"/>
      <c r="D31" s="36">
        <v>32.700000000000003</v>
      </c>
      <c r="F31" s="36">
        <v>38.700000000000003</v>
      </c>
    </row>
    <row r="32" spans="1:6" ht="22.5" customHeight="1" x14ac:dyDescent="0.25">
      <c r="A32" s="1"/>
      <c r="B32" s="33"/>
      <c r="C32" s="1"/>
      <c r="D32" s="33"/>
      <c r="E32" s="1"/>
      <c r="F32" s="33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5" t="s">
        <v>69</v>
      </c>
      <c r="B36" s="99"/>
      <c r="C36" s="99"/>
      <c r="D36" s="99"/>
      <c r="E36" s="99"/>
      <c r="F36" s="99"/>
      <c r="G36" s="99"/>
      <c r="H36" s="99"/>
    </row>
    <row r="37" spans="1:8" x14ac:dyDescent="0.25">
      <c r="A37" s="12" t="s">
        <v>70</v>
      </c>
      <c r="B37" s="115"/>
      <c r="C37" s="115"/>
      <c r="D37" s="115"/>
      <c r="E37" s="110" t="s">
        <v>71</v>
      </c>
      <c r="F37" s="110"/>
      <c r="G37" s="109"/>
      <c r="H37" s="109"/>
    </row>
    <row r="38" spans="1:8" x14ac:dyDescent="0.25">
      <c r="D38" s="37"/>
      <c r="E38" s="37"/>
      <c r="G38" s="37"/>
      <c r="H38" s="37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38"/>
      <c r="C40" s="38"/>
      <c r="D40" s="38"/>
      <c r="E40" s="38"/>
      <c r="F40" s="38"/>
      <c r="G40" s="38"/>
    </row>
    <row r="42" spans="1:8" x14ac:dyDescent="0.25">
      <c r="A42" s="97" t="s">
        <v>78</v>
      </c>
      <c r="B42" s="97"/>
      <c r="C42" s="97"/>
      <c r="D42" s="97"/>
      <c r="E42" s="97"/>
      <c r="F42" s="97"/>
      <c r="G42" s="97"/>
      <c r="H42" s="97"/>
    </row>
    <row r="43" spans="1:8" x14ac:dyDescent="0.25">
      <c r="A43" s="105" t="s">
        <v>161</v>
      </c>
      <c r="B43" s="106"/>
      <c r="C43" s="106"/>
      <c r="D43" s="106"/>
      <c r="E43" s="106"/>
      <c r="F43" s="106"/>
      <c r="G43" s="106"/>
      <c r="H43" s="107"/>
    </row>
    <row r="44" spans="1:8" x14ac:dyDescent="0.25">
      <c r="A44" s="105" t="s">
        <v>162</v>
      </c>
      <c r="B44" s="106"/>
      <c r="C44" s="106"/>
      <c r="D44" s="106"/>
      <c r="E44" s="106"/>
      <c r="F44" s="106"/>
      <c r="G44" s="106"/>
      <c r="H44" s="107"/>
    </row>
    <row r="45" spans="1:8" x14ac:dyDescent="0.25">
      <c r="A45" s="108"/>
      <c r="B45" s="108"/>
      <c r="C45" s="108"/>
      <c r="D45" s="108"/>
      <c r="E45" s="108"/>
      <c r="F45" s="108"/>
      <c r="G45" s="108"/>
      <c r="H45" s="108"/>
    </row>
    <row r="46" spans="1:8" x14ac:dyDescent="0.25">
      <c r="A46" s="22"/>
      <c r="B46" s="22"/>
      <c r="C46" s="22"/>
      <c r="D46" s="22"/>
      <c r="E46" s="22"/>
      <c r="F46" s="22"/>
      <c r="G46" s="22"/>
      <c r="H46" s="22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2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_4_  de _6_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171450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180975</xdr:rowOff>
                  </from>
                  <to>
                    <xdr:col>6</xdr:col>
                    <xdr:colOff>476250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view="pageLayout" zoomScaleNormal="100" workbookViewId="0">
      <selection activeCell="M39" sqref="M39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O2" s="15"/>
      <c r="P2" s="16"/>
    </row>
    <row r="3" spans="1:16" ht="18" x14ac:dyDescent="0.25">
      <c r="A3" s="15"/>
      <c r="B3" s="15"/>
      <c r="C3" s="15"/>
      <c r="D3" s="15"/>
      <c r="E3" s="15"/>
      <c r="F3" s="15"/>
      <c r="G3" s="15"/>
      <c r="H3" s="15"/>
      <c r="I3" s="15"/>
      <c r="J3" s="123" t="s">
        <v>91</v>
      </c>
      <c r="K3" s="123"/>
      <c r="L3" s="123"/>
      <c r="M3" s="123"/>
      <c r="N3" s="123"/>
      <c r="O3" s="123"/>
    </row>
    <row r="4" spans="1:16" x14ac:dyDescent="0.25">
      <c r="A4" s="17"/>
      <c r="B4" s="17"/>
      <c r="C4" s="17"/>
      <c r="D4" s="17"/>
      <c r="E4" s="17"/>
      <c r="F4" s="17"/>
      <c r="G4" s="18" t="s">
        <v>80</v>
      </c>
      <c r="H4" s="17"/>
      <c r="J4" s="116" t="s">
        <v>92</v>
      </c>
      <c r="K4" s="117"/>
      <c r="L4" s="118"/>
      <c r="M4" s="124">
        <v>1</v>
      </c>
      <c r="N4" s="125"/>
      <c r="O4" s="126"/>
    </row>
    <row r="5" spans="1:16" ht="19.7" customHeight="1" x14ac:dyDescent="0.25">
      <c r="B5" s="28" t="s">
        <v>62</v>
      </c>
      <c r="C5" s="11">
        <f>IF('MEDICIÓN NIVELES DE RUIDO'!B11=0,"-",'MEDICIÓN NIVELES DE RUIDO'!B11)</f>
        <v>34.9</v>
      </c>
      <c r="D5" s="1"/>
      <c r="E5" s="1"/>
      <c r="F5" s="1"/>
      <c r="G5" s="11">
        <f>IF(E6="-","-",MAX(C5,E6))</f>
        <v>37.799999999999997</v>
      </c>
      <c r="J5" s="119"/>
      <c r="K5" s="120"/>
      <c r="L5" s="121"/>
      <c r="M5" s="127"/>
      <c r="N5" s="128"/>
      <c r="O5" s="129"/>
    </row>
    <row r="6" spans="1:16" ht="19.7" customHeight="1" x14ac:dyDescent="0.25">
      <c r="B6" s="28" t="s">
        <v>64</v>
      </c>
      <c r="C6" s="11">
        <f xml:space="preserve"> IF('MEDICIÓN NIVELES DE RUIDO'!F11=0,"-",'MEDICIÓN NIVELES DE RUIDO'!F11)</f>
        <v>42.8</v>
      </c>
      <c r="D6" s="1"/>
      <c r="E6" s="11">
        <f>IF(C6="-","-",C6-5)</f>
        <v>37.799999999999997</v>
      </c>
      <c r="F6" s="1"/>
      <c r="G6" s="1"/>
      <c r="J6" s="123" t="s">
        <v>93</v>
      </c>
      <c r="K6" s="123"/>
      <c r="L6" s="123"/>
      <c r="M6" s="123"/>
      <c r="N6" s="123"/>
      <c r="O6" s="123"/>
    </row>
    <row r="7" spans="1:16" x14ac:dyDescent="0.25">
      <c r="B7" s="28"/>
      <c r="C7" s="1"/>
      <c r="D7" s="1"/>
      <c r="E7" s="21" t="s">
        <v>83</v>
      </c>
      <c r="F7" s="1"/>
      <c r="G7" s="18" t="s">
        <v>80</v>
      </c>
      <c r="J7" s="122" t="s">
        <v>94</v>
      </c>
      <c r="K7" s="122"/>
      <c r="L7" s="122"/>
      <c r="M7" s="130" t="s">
        <v>81</v>
      </c>
      <c r="N7" s="130"/>
      <c r="O7" s="130"/>
    </row>
    <row r="8" spans="1:16" ht="19.7" customHeight="1" x14ac:dyDescent="0.25">
      <c r="A8" s="132" t="s">
        <v>65</v>
      </c>
      <c r="B8" s="28" t="s">
        <v>62</v>
      </c>
      <c r="C8" s="11">
        <f>IF('MEDICIÓN NIVELES DE RUIDO'!B13=0,"-",'MEDICIÓN NIVELES DE RUIDO'!B13)</f>
        <v>36</v>
      </c>
      <c r="D8" s="1"/>
      <c r="E8" s="1"/>
      <c r="F8" s="1"/>
      <c r="G8" s="11">
        <f>IF(E9="-","-",MAX(C8,E9))</f>
        <v>40.9</v>
      </c>
      <c r="J8" s="122" t="s">
        <v>95</v>
      </c>
      <c r="K8" s="122"/>
      <c r="L8" s="122"/>
      <c r="M8" s="130" t="s">
        <v>82</v>
      </c>
      <c r="N8" s="130"/>
      <c r="O8" s="130"/>
    </row>
    <row r="9" spans="1:16" ht="19.7" customHeight="1" x14ac:dyDescent="0.25">
      <c r="A9" s="132"/>
      <c r="B9" s="28" t="s">
        <v>64</v>
      </c>
      <c r="C9" s="11">
        <f xml:space="preserve"> IF('MEDICIÓN NIVELES DE RUIDO'!F13=0,"-",'MEDICIÓN NIVELES DE RUIDO'!F13)</f>
        <v>45.9</v>
      </c>
      <c r="D9" s="1"/>
      <c r="E9" s="11">
        <f>IF(C9="-","-",C9-5)</f>
        <v>40.9</v>
      </c>
      <c r="F9" s="1"/>
      <c r="G9" s="1"/>
      <c r="J9" s="123" t="s">
        <v>96</v>
      </c>
      <c r="K9" s="123"/>
      <c r="L9" s="123"/>
      <c r="M9" s="123"/>
      <c r="N9" s="123"/>
      <c r="O9" s="123"/>
    </row>
    <row r="10" spans="1:16" x14ac:dyDescent="0.25">
      <c r="B10" s="28"/>
      <c r="C10" s="1"/>
      <c r="D10" s="1"/>
      <c r="E10" s="21" t="s">
        <v>83</v>
      </c>
      <c r="F10" s="1"/>
      <c r="G10" s="18" t="s">
        <v>80</v>
      </c>
      <c r="J10" s="136" t="s">
        <v>103</v>
      </c>
      <c r="K10" s="136"/>
      <c r="L10" s="136"/>
      <c r="M10" s="136"/>
      <c r="N10" s="136"/>
      <c r="O10" s="136"/>
    </row>
    <row r="11" spans="1:16" ht="19.7" customHeight="1" x14ac:dyDescent="0.25">
      <c r="B11" s="28" t="s">
        <v>62</v>
      </c>
      <c r="C11" s="11">
        <f>IF('MEDICIÓN NIVELES DE RUIDO'!B15=0,"-",'MEDICIÓN NIVELES DE RUIDO'!B15)</f>
        <v>35.700000000000003</v>
      </c>
      <c r="D11" s="1"/>
      <c r="E11" s="1"/>
      <c r="F11" s="1"/>
      <c r="G11" s="11">
        <f>IF(E12="-","-",MAX(C11,E12))</f>
        <v>47.2</v>
      </c>
    </row>
    <row r="12" spans="1:16" ht="19.7" customHeight="1" x14ac:dyDescent="0.25">
      <c r="B12" s="28" t="s">
        <v>64</v>
      </c>
      <c r="C12" s="11">
        <f xml:space="preserve"> IF('MEDICIÓN NIVELES DE RUIDO'!F15=0,"-",'MEDICIÓN NIVELES DE RUIDO'!F15)</f>
        <v>52.2</v>
      </c>
      <c r="D12" s="1"/>
      <c r="E12" s="11">
        <f>IF(C12="-","-",C12-5)</f>
        <v>47.2</v>
      </c>
      <c r="F12" s="1"/>
      <c r="G12" s="1"/>
      <c r="J12" s="22"/>
    </row>
    <row r="13" spans="1:16" x14ac:dyDescent="0.25">
      <c r="B13" s="28"/>
      <c r="C13" s="1"/>
      <c r="D13" s="1"/>
      <c r="E13" s="21" t="s">
        <v>83</v>
      </c>
      <c r="F13" s="1"/>
      <c r="G13" s="18" t="s">
        <v>80</v>
      </c>
      <c r="J13" s="22"/>
    </row>
    <row r="14" spans="1:16" ht="19.7" customHeight="1" x14ac:dyDescent="0.25">
      <c r="B14" s="28" t="s">
        <v>62</v>
      </c>
      <c r="C14" s="11">
        <f>IF('MEDICIÓN NIVELES DE RUIDO'!B19=0,"-",'MEDICIÓN NIVELES DE RUIDO'!B19)</f>
        <v>35.5</v>
      </c>
      <c r="D14" s="1"/>
      <c r="E14" s="1"/>
      <c r="F14" s="1"/>
      <c r="G14" s="11">
        <f>IF(E15="-","-",MAX(C14,E15))</f>
        <v>35.5</v>
      </c>
      <c r="J14" s="22"/>
    </row>
    <row r="15" spans="1:16" ht="19.7" customHeight="1" x14ac:dyDescent="0.25">
      <c r="B15" s="28" t="s">
        <v>64</v>
      </c>
      <c r="C15" s="11">
        <f xml:space="preserve"> IF('MEDICIÓN NIVELES DE RUIDO'!F19=0,"-",'MEDICIÓN NIVELES DE RUIDO'!F19)</f>
        <v>40.5</v>
      </c>
      <c r="D15" s="1"/>
      <c r="E15" s="11">
        <f>IF(C15="-","-",C15-5)</f>
        <v>35.5</v>
      </c>
      <c r="F15" s="1"/>
      <c r="G15" s="1"/>
    </row>
    <row r="16" spans="1:16" ht="15.75" thickBot="1" x14ac:dyDescent="0.3">
      <c r="B16" s="28"/>
      <c r="C16" s="1"/>
      <c r="D16" s="1"/>
      <c r="E16" s="21" t="s">
        <v>83</v>
      </c>
      <c r="F16" s="1"/>
      <c r="G16" s="18" t="s">
        <v>80</v>
      </c>
      <c r="I16" s="29" t="s">
        <v>90</v>
      </c>
      <c r="K16" s="30" t="s">
        <v>84</v>
      </c>
    </row>
    <row r="17" spans="1:16" ht="19.7" customHeight="1" thickBot="1" x14ac:dyDescent="0.3">
      <c r="A17" s="132" t="s">
        <v>66</v>
      </c>
      <c r="B17" s="28" t="s">
        <v>62</v>
      </c>
      <c r="C17" s="11">
        <f>IF('MEDICIÓN NIVELES DE RUIDO'!B21=0,"-",'MEDICIÓN NIVELES DE RUIDO'!B21)</f>
        <v>35.799999999999997</v>
      </c>
      <c r="D17" s="1"/>
      <c r="E17" s="1"/>
      <c r="F17" s="1"/>
      <c r="G17" s="11">
        <f>IF(E18="-","-",MAX(C17,E18))</f>
        <v>35.799999999999997</v>
      </c>
      <c r="I17" s="11">
        <f>IF(G5="-","-",ROUND(SUM(G5,G8,G11,G14,G17,G20,G23,G26,G29)/COUNTIF(G5:G29,"&gt;0"),0))</f>
        <v>40</v>
      </c>
      <c r="K17" s="11">
        <f>IF(I17="-","-",I17+K20)</f>
        <v>50</v>
      </c>
      <c r="O17" s="20">
        <f>IF(K17="-","-",K17+O20)</f>
        <v>50</v>
      </c>
    </row>
    <row r="18" spans="1:16" ht="19.7" customHeight="1" x14ac:dyDescent="0.25">
      <c r="A18" s="132"/>
      <c r="B18" s="28" t="s">
        <v>64</v>
      </c>
      <c r="C18" s="11">
        <f xml:space="preserve"> IF('MEDICIÓN NIVELES DE RUIDO'!F21=0,"-",'MEDICIÓN NIVELES DE RUIDO'!F21)</f>
        <v>39</v>
      </c>
      <c r="D18" s="1"/>
      <c r="E18" s="11">
        <f>IF(C18="-","-",C18-5)</f>
        <v>34</v>
      </c>
      <c r="F18" s="1"/>
      <c r="G18" s="1"/>
      <c r="J18" s="1"/>
    </row>
    <row r="19" spans="1:16" x14ac:dyDescent="0.25">
      <c r="B19" s="28"/>
      <c r="C19" s="1"/>
      <c r="D19" s="1"/>
      <c r="E19" s="21" t="s">
        <v>83</v>
      </c>
      <c r="F19" s="1"/>
      <c r="G19" s="18" t="s">
        <v>80</v>
      </c>
      <c r="J19" s="1"/>
    </row>
    <row r="20" spans="1:16" ht="19.7" customHeight="1" x14ac:dyDescent="0.25">
      <c r="B20" s="28" t="s">
        <v>62</v>
      </c>
      <c r="C20" s="11">
        <f>IF('MEDICIÓN NIVELES DE RUIDO'!B23=0,"-",'MEDICIÓN NIVELES DE RUIDO'!B23)</f>
        <v>36.4</v>
      </c>
      <c r="D20" s="1"/>
      <c r="E20" s="1"/>
      <c r="F20" s="1"/>
      <c r="G20" s="11">
        <f>IF(E21="-","-",MAX(C20,E21))</f>
        <v>41.4</v>
      </c>
      <c r="J20" s="1"/>
      <c r="K20" s="11">
        <f>IF(AND(M7="Seleccione",M8="Seleccione"),"0",IF(M7="Exterior",0,IF(M8="Abierta",5,10)))</f>
        <v>10</v>
      </c>
      <c r="O20" s="11">
        <f>IF(M24&gt;=10,0,IF(AND(M24&gt;=6,M24&lt;=9),-1,IF(AND(M24&gt;=4,M24&lt;=5),-2,IF(M24=3,-3,IF(M24&lt;3,"Med. Nula")))))</f>
        <v>0</v>
      </c>
    </row>
    <row r="21" spans="1:16" ht="19.7" customHeight="1" x14ac:dyDescent="0.25">
      <c r="B21" s="28" t="s">
        <v>64</v>
      </c>
      <c r="C21" s="11">
        <f xml:space="preserve"> IF('MEDICIÓN NIVELES DE RUIDO'!F23=0,"-",'MEDICIÓN NIVELES DE RUIDO'!F23)</f>
        <v>46.4</v>
      </c>
      <c r="D21" s="1"/>
      <c r="E21" s="11">
        <f>IF(C21="-","-",C21-5)</f>
        <v>41.4</v>
      </c>
      <c r="F21" s="1"/>
      <c r="G21" s="1"/>
      <c r="J21" s="134" t="s">
        <v>86</v>
      </c>
      <c r="K21" s="134"/>
      <c r="L21" s="134"/>
      <c r="N21" s="133" t="s">
        <v>85</v>
      </c>
      <c r="O21" s="133"/>
      <c r="P21" s="133"/>
    </row>
    <row r="22" spans="1:16" x14ac:dyDescent="0.25">
      <c r="B22" s="28"/>
      <c r="C22" s="1"/>
      <c r="D22" s="1"/>
      <c r="E22" s="21" t="s">
        <v>83</v>
      </c>
      <c r="F22" s="1"/>
      <c r="G22" s="18" t="s">
        <v>80</v>
      </c>
    </row>
    <row r="23" spans="1:16" ht="19.7" customHeight="1" x14ac:dyDescent="0.25">
      <c r="B23" s="28" t="s">
        <v>62</v>
      </c>
      <c r="C23" s="11">
        <f>IF('MEDICIÓN NIVELES DE RUIDO'!B27=0,"-",'MEDICIÓN NIVELES DE RUIDO'!B27)</f>
        <v>40.9</v>
      </c>
      <c r="D23" s="1"/>
      <c r="E23" s="1"/>
      <c r="F23" s="1"/>
      <c r="G23" s="11">
        <f>IF(E24="-","-",MAX(C23,E24))</f>
        <v>49.5</v>
      </c>
    </row>
    <row r="24" spans="1:16" ht="19.7" customHeight="1" x14ac:dyDescent="0.25">
      <c r="B24" s="28" t="s">
        <v>64</v>
      </c>
      <c r="C24" s="11">
        <f xml:space="preserve"> IF('MEDICIÓN NIVELES DE RUIDO'!F27=0,"-",'MEDICIÓN NIVELES DE RUIDO'!F27)</f>
        <v>54.5</v>
      </c>
      <c r="D24" s="1"/>
      <c r="E24" s="11">
        <f>IF(C24="-","-",C24-5)</f>
        <v>49.5</v>
      </c>
      <c r="F24" s="1"/>
      <c r="G24" s="1"/>
      <c r="K24" s="22"/>
      <c r="L24" s="22"/>
      <c r="M24" s="11">
        <f>IF(K17="-","-",K17-K32)</f>
        <v>40</v>
      </c>
      <c r="N24" s="22"/>
      <c r="O24" s="22"/>
    </row>
    <row r="25" spans="1:16" ht="18" x14ac:dyDescent="0.25">
      <c r="B25" s="28"/>
      <c r="C25" s="1"/>
      <c r="D25" s="1"/>
      <c r="E25" s="21" t="s">
        <v>83</v>
      </c>
      <c r="F25" s="1"/>
      <c r="G25" s="18" t="s">
        <v>80</v>
      </c>
      <c r="K25" s="23"/>
      <c r="L25" s="24"/>
      <c r="M25" s="31" t="s">
        <v>87</v>
      </c>
      <c r="N25" s="22"/>
      <c r="O25" s="22"/>
    </row>
    <row r="26" spans="1:16" ht="19.7" customHeight="1" x14ac:dyDescent="0.25">
      <c r="A26" s="132" t="s">
        <v>67</v>
      </c>
      <c r="B26" s="28" t="s">
        <v>62</v>
      </c>
      <c r="C26" s="11">
        <f>IF('MEDICIÓN NIVELES DE RUIDO'!B29=0,"-",'MEDICIÓN NIVELES DE RUIDO'!B29)</f>
        <v>36.299999999999997</v>
      </c>
      <c r="D26" s="1"/>
      <c r="E26" s="1"/>
      <c r="F26" s="1"/>
      <c r="G26" s="11">
        <f>IF(E27="-","-",MAX(C26,E27))</f>
        <v>36.299999999999997</v>
      </c>
      <c r="K26" s="22"/>
      <c r="L26" s="22"/>
      <c r="N26" s="22"/>
      <c r="O26" s="22"/>
    </row>
    <row r="27" spans="1:16" ht="19.7" customHeight="1" x14ac:dyDescent="0.25">
      <c r="A27" s="132"/>
      <c r="B27" s="28" t="s">
        <v>64</v>
      </c>
      <c r="C27" s="11">
        <f xml:space="preserve"> IF('MEDICIÓN NIVELES DE RUIDO'!F29=0,"-",'MEDICIÓN NIVELES DE RUIDO'!F29)</f>
        <v>39.299999999999997</v>
      </c>
      <c r="D27" s="1"/>
      <c r="E27" s="11">
        <f>IF(C27="-","-",C27-5)</f>
        <v>34.299999999999997</v>
      </c>
      <c r="F27" s="1"/>
      <c r="G27" s="1"/>
      <c r="K27" s="22"/>
      <c r="L27" s="22"/>
      <c r="N27" s="22"/>
      <c r="O27" s="22"/>
    </row>
    <row r="28" spans="1:16" x14ac:dyDescent="0.25">
      <c r="B28" s="28"/>
      <c r="C28" s="1"/>
      <c r="D28" s="1"/>
      <c r="E28" s="21" t="s">
        <v>83</v>
      </c>
      <c r="F28" s="1"/>
      <c r="G28" s="18" t="s">
        <v>80</v>
      </c>
      <c r="J28" s="135" t="s">
        <v>86</v>
      </c>
      <c r="K28" s="135"/>
      <c r="L28" s="135"/>
    </row>
    <row r="29" spans="1:16" ht="19.7" customHeight="1" x14ac:dyDescent="0.25">
      <c r="B29" s="28" t="s">
        <v>62</v>
      </c>
      <c r="C29" s="11">
        <f>IF('MEDICIÓN NIVELES DE RUIDO'!B31=0,"-",'MEDICIÓN NIVELES DE RUIDO'!B31)</f>
        <v>35</v>
      </c>
      <c r="D29" s="1"/>
      <c r="E29" s="1"/>
      <c r="F29" s="1"/>
      <c r="G29" s="11">
        <f>IF(E30="-","-",MAX(C29,E30))</f>
        <v>35</v>
      </c>
      <c r="K29" s="34">
        <f>IF(M7="Seleccione","0",IF(M7="Exterior",0,IF(M8="Abierta",5,10)))</f>
        <v>10</v>
      </c>
    </row>
    <row r="30" spans="1:16" ht="19.7" customHeight="1" x14ac:dyDescent="0.25">
      <c r="B30" s="28" t="s">
        <v>64</v>
      </c>
      <c r="C30" s="11">
        <f xml:space="preserve"> IF('MEDICIÓN NIVELES DE RUIDO'!F31=0,"-",'MEDICIÓN NIVELES DE RUIDO'!F31)</f>
        <v>38.700000000000003</v>
      </c>
      <c r="D30" s="1"/>
      <c r="E30" s="11">
        <f>IF(C30="-","-",C30-5)</f>
        <v>33.700000000000003</v>
      </c>
      <c r="F30" s="1"/>
      <c r="G30" s="1"/>
      <c r="H30" s="1"/>
    </row>
    <row r="31" spans="1:16" ht="15.75" thickBot="1" x14ac:dyDescent="0.3">
      <c r="E31" s="25" t="s">
        <v>83</v>
      </c>
    </row>
    <row r="32" spans="1:16" ht="19.7" customHeight="1" thickBot="1" x14ac:dyDescent="0.3">
      <c r="C32" s="11">
        <f>'MEDICIÓN NIVELES DE RUIDO'!C40</f>
        <v>0</v>
      </c>
      <c r="J32" s="26"/>
      <c r="K32" s="11">
        <f>C32+K29</f>
        <v>10</v>
      </c>
      <c r="O32" s="20">
        <f>K32</f>
        <v>10</v>
      </c>
    </row>
    <row r="33" spans="1:16" ht="15" customHeight="1" x14ac:dyDescent="0.25">
      <c r="B33" s="131" t="s">
        <v>89</v>
      </c>
      <c r="C33" s="131"/>
      <c r="D33" s="131"/>
      <c r="E33" s="131"/>
    </row>
    <row r="34" spans="1:16" x14ac:dyDescent="0.25">
      <c r="B34" s="22"/>
      <c r="C34" s="22"/>
      <c r="D34" s="32"/>
      <c r="E34" s="22"/>
      <c r="N34" s="27"/>
      <c r="O34" s="27"/>
      <c r="P34" s="27"/>
    </row>
    <row r="35" spans="1:16" x14ac:dyDescent="0.25">
      <c r="D35" s="22"/>
      <c r="N35" s="27"/>
      <c r="O35" s="27"/>
      <c r="P35" s="27"/>
    </row>
    <row r="36" spans="1:16" x14ac:dyDescent="0.25">
      <c r="L36" s="19" t="s">
        <v>88</v>
      </c>
    </row>
    <row r="39" spans="1:1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</sheetData>
  <sheetProtection sheet="1" objects="1" scenarios="1"/>
  <mergeCells count="17">
    <mergeCell ref="B33:E33"/>
    <mergeCell ref="A8:A9"/>
    <mergeCell ref="N21:P21"/>
    <mergeCell ref="J21:L21"/>
    <mergeCell ref="J28:L28"/>
    <mergeCell ref="A17:A18"/>
    <mergeCell ref="A26:A27"/>
    <mergeCell ref="J9:O9"/>
    <mergeCell ref="J10:O10"/>
    <mergeCell ref="J4:L5"/>
    <mergeCell ref="J7:L7"/>
    <mergeCell ref="J8:L8"/>
    <mergeCell ref="J3:O3"/>
    <mergeCell ref="M4:O5"/>
    <mergeCell ref="J6:O6"/>
    <mergeCell ref="M7:O7"/>
    <mergeCell ref="M8:O8"/>
  </mergeCells>
  <pageMargins left="0.55059523809523814" right="0.60049019607843135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_5_  de _6_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37"/>
  <sheetViews>
    <sheetView showGridLines="0" view="pageLayout" zoomScaleNormal="100" workbookViewId="0">
      <selection activeCell="A29" sqref="A29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40" t="s">
        <v>33</v>
      </c>
      <c r="B5" s="40" t="s">
        <v>105</v>
      </c>
      <c r="C5" s="40" t="s">
        <v>106</v>
      </c>
      <c r="D5" s="40" t="s">
        <v>109</v>
      </c>
      <c r="E5" s="40" t="s">
        <v>110</v>
      </c>
      <c r="F5" s="40" t="s">
        <v>108</v>
      </c>
      <c r="G5" s="40" t="s">
        <v>111</v>
      </c>
    </row>
    <row r="6" spans="1:7" x14ac:dyDescent="0.25">
      <c r="A6" s="47">
        <v>1</v>
      </c>
      <c r="B6" s="47">
        <v>50</v>
      </c>
      <c r="C6" s="47">
        <v>10</v>
      </c>
      <c r="D6" s="11" t="s">
        <v>130</v>
      </c>
      <c r="E6" s="11" t="s">
        <v>126</v>
      </c>
      <c r="F6" s="10">
        <f>IF(E6="Seleccione","-",IF(E6="Diurno",VLOOKUP(D6,variables!$B$13:$D$17,2,FALSE),VLOOKUP(D6,variables!$B$13:$D$17,3,FALSE)))</f>
        <v>65</v>
      </c>
      <c r="G6" s="11" t="str">
        <f>IF(F6="-","-",IF(F6-B6&lt;0,"Supera","No Supera"))</f>
        <v>No Supera</v>
      </c>
    </row>
    <row r="7" spans="1:7" x14ac:dyDescent="0.25">
      <c r="A7" s="39"/>
      <c r="B7" s="39"/>
      <c r="C7" s="39"/>
      <c r="D7" s="11" t="s">
        <v>98</v>
      </c>
      <c r="E7" s="11" t="s">
        <v>98</v>
      </c>
      <c r="F7" s="10" t="str">
        <f>IF(E7="Seleccione","-",IF(E7="Diurno",VLOOKUP(D7,variables!$B$13:$D$17,2,FALSE),VLOOKUP(D7,variables!$B$13:$D$17,3,FALSE)))</f>
        <v>-</v>
      </c>
      <c r="G7" s="11" t="str">
        <f t="shared" ref="G7:G15" si="0">IF(F7="-","-",IF(F7-B7&lt;0,"Supera","No Supera"))</f>
        <v>-</v>
      </c>
    </row>
    <row r="8" spans="1:7" x14ac:dyDescent="0.25">
      <c r="A8" s="39"/>
      <c r="B8" s="39"/>
      <c r="C8" s="39"/>
      <c r="D8" s="11" t="s">
        <v>98</v>
      </c>
      <c r="E8" s="11" t="s">
        <v>98</v>
      </c>
      <c r="F8" s="10" t="str">
        <f>IF(E8="Seleccione","-",IF(E8="Diurno",VLOOKUP(D8,variables!$B$13:$D$17,2,FALSE),VLOOKUP(D8,variables!$B$13:$D$17,3,FALSE)))</f>
        <v>-</v>
      </c>
      <c r="G8" s="11" t="str">
        <f t="shared" si="0"/>
        <v>-</v>
      </c>
    </row>
    <row r="9" spans="1:7" x14ac:dyDescent="0.25">
      <c r="A9" s="39"/>
      <c r="B9" s="39"/>
      <c r="C9" s="39"/>
      <c r="D9" s="11" t="s">
        <v>98</v>
      </c>
      <c r="E9" s="11" t="s">
        <v>98</v>
      </c>
      <c r="F9" s="10" t="str">
        <f>IF(E9="Seleccione","-",IF(E9="Diurno",VLOOKUP(D9,variables!$B$13:$D$17,2,FALSE),VLOOKUP(D9,variables!$B$13:$D$17,3,FALSE)))</f>
        <v>-</v>
      </c>
      <c r="G9" s="11" t="str">
        <f t="shared" si="0"/>
        <v>-</v>
      </c>
    </row>
    <row r="10" spans="1:7" x14ac:dyDescent="0.25">
      <c r="A10" s="39"/>
      <c r="B10" s="39"/>
      <c r="C10" s="39"/>
      <c r="D10" s="11" t="s">
        <v>98</v>
      </c>
      <c r="E10" s="11" t="s">
        <v>98</v>
      </c>
      <c r="F10" s="10" t="str">
        <f>IF(E10="Seleccione","-",IF(E10="Diurno",VLOOKUP(D10,variables!$B$13:$D$17,2,FALSE),VLOOKUP(D10,variables!$B$13:$D$17,3,FALSE)))</f>
        <v>-</v>
      </c>
      <c r="G10" s="11" t="str">
        <f t="shared" si="0"/>
        <v>-</v>
      </c>
    </row>
    <row r="11" spans="1:7" x14ac:dyDescent="0.25">
      <c r="A11" s="39"/>
      <c r="B11" s="39"/>
      <c r="C11" s="39"/>
      <c r="D11" s="11" t="s">
        <v>98</v>
      </c>
      <c r="E11" s="11" t="s">
        <v>98</v>
      </c>
      <c r="F11" s="10" t="str">
        <f>IF(E11="Seleccione","-",IF(E11="Diurno",VLOOKUP(D11,variables!$B$13:$D$17,2,FALSE),VLOOKUP(D11,variables!$B$13:$D$17,3,FALSE)))</f>
        <v>-</v>
      </c>
      <c r="G11" s="11" t="str">
        <f t="shared" si="0"/>
        <v>-</v>
      </c>
    </row>
    <row r="12" spans="1:7" x14ac:dyDescent="0.25">
      <c r="A12" s="39"/>
      <c r="B12" s="39"/>
      <c r="C12" s="39"/>
      <c r="D12" s="11" t="s">
        <v>98</v>
      </c>
      <c r="E12" s="11" t="s">
        <v>98</v>
      </c>
      <c r="F12" s="10" t="str">
        <f>IF(E12="Seleccione","-",IF(E12="Diurno",VLOOKUP(D12,variables!$B$13:$D$17,2,FALSE),VLOOKUP(D12,variables!$B$13:$D$17,3,FALSE)))</f>
        <v>-</v>
      </c>
      <c r="G12" s="11" t="str">
        <f t="shared" si="0"/>
        <v>-</v>
      </c>
    </row>
    <row r="13" spans="1:7" x14ac:dyDescent="0.25">
      <c r="A13" s="39"/>
      <c r="B13" s="39"/>
      <c r="C13" s="39"/>
      <c r="D13" s="11" t="s">
        <v>98</v>
      </c>
      <c r="E13" s="11" t="s">
        <v>98</v>
      </c>
      <c r="F13" s="10" t="str">
        <f>IF(E13="Seleccione","-",IF(E13="Diurno",VLOOKUP(D13,variables!$B$13:$D$17,2,FALSE),VLOOKUP(D13,variables!$B$13:$D$17,3,FALSE)))</f>
        <v>-</v>
      </c>
      <c r="G13" s="11" t="str">
        <f t="shared" si="0"/>
        <v>-</v>
      </c>
    </row>
    <row r="14" spans="1:7" x14ac:dyDescent="0.25">
      <c r="A14" s="39"/>
      <c r="B14" s="39"/>
      <c r="C14" s="39"/>
      <c r="D14" s="11" t="s">
        <v>98</v>
      </c>
      <c r="E14" s="11" t="s">
        <v>98</v>
      </c>
      <c r="F14" s="10" t="str">
        <f>IF(E14="Seleccione","-",IF(E14="Diurno",VLOOKUP(D14,variables!$B$13:$D$17,2,FALSE),VLOOKUP(D14,variables!$B$13:$D$17,3,FALSE)))</f>
        <v>-</v>
      </c>
      <c r="G14" s="11" t="str">
        <f t="shared" si="0"/>
        <v>-</v>
      </c>
    </row>
    <row r="15" spans="1:7" x14ac:dyDescent="0.25">
      <c r="A15" s="39"/>
      <c r="B15" s="39"/>
      <c r="C15" s="39"/>
      <c r="D15" s="11" t="s">
        <v>98</v>
      </c>
      <c r="E15" s="11" t="s">
        <v>98</v>
      </c>
      <c r="F15" s="10" t="str">
        <f>IF(E15="Seleccione","-",IF(E15="Diurno",VLOOKUP(D15,variables!$B$13:$D$17,2,FALSE),VLOOKUP(D15,variables!$B$13:$D$17,3,FALSE)))</f>
        <v>-</v>
      </c>
      <c r="G15" s="11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ht="76.5" customHeight="1" x14ac:dyDescent="0.25">
      <c r="A19" s="143" t="s">
        <v>164</v>
      </c>
      <c r="B19" s="144"/>
      <c r="C19" s="144"/>
      <c r="D19" s="144"/>
      <c r="E19" s="144"/>
      <c r="F19" s="144"/>
      <c r="G19" s="145"/>
    </row>
    <row r="20" spans="1:7" ht="32.25" customHeight="1" x14ac:dyDescent="0.25">
      <c r="A20" s="143" t="s">
        <v>163</v>
      </c>
      <c r="B20" s="144"/>
      <c r="C20" s="144"/>
      <c r="D20" s="144"/>
      <c r="E20" s="144"/>
      <c r="F20" s="144"/>
      <c r="G20" s="145"/>
    </row>
    <row r="21" spans="1:7" x14ac:dyDescent="0.25">
      <c r="A21" s="52"/>
      <c r="B21" s="53"/>
      <c r="C21" s="53"/>
      <c r="D21" s="53"/>
      <c r="E21" s="53"/>
      <c r="F21" s="53"/>
      <c r="G21" s="54"/>
    </row>
    <row r="22" spans="1:7" x14ac:dyDescent="0.25">
      <c r="A22" s="52"/>
      <c r="B22" s="53"/>
      <c r="C22" s="53"/>
      <c r="D22" s="53"/>
      <c r="E22" s="53"/>
      <c r="F22" s="53"/>
      <c r="G22" s="54"/>
    </row>
    <row r="24" spans="1:7" x14ac:dyDescent="0.25">
      <c r="A24" s="8" t="s">
        <v>113</v>
      </c>
      <c r="B24" s="3"/>
      <c r="C24" s="3"/>
      <c r="D24" s="3"/>
      <c r="E24" s="3"/>
      <c r="F24" s="3"/>
      <c r="G24" s="3"/>
    </row>
    <row r="26" spans="1:7" x14ac:dyDescent="0.25">
      <c r="A26" s="4" t="s">
        <v>114</v>
      </c>
      <c r="B26" s="146" t="s">
        <v>115</v>
      </c>
      <c r="C26" s="147"/>
      <c r="D26" s="147"/>
      <c r="E26" s="147"/>
      <c r="F26" s="147"/>
      <c r="G26" s="148"/>
    </row>
    <row r="27" spans="1:7" x14ac:dyDescent="0.25">
      <c r="A27" s="46">
        <v>1</v>
      </c>
      <c r="B27" s="140" t="s">
        <v>170</v>
      </c>
      <c r="C27" s="141"/>
      <c r="D27" s="141"/>
      <c r="E27" s="141"/>
      <c r="F27" s="141"/>
      <c r="G27" s="142"/>
    </row>
    <row r="28" spans="1:7" x14ac:dyDescent="0.25">
      <c r="A28" s="46">
        <v>2</v>
      </c>
      <c r="B28" s="140" t="s">
        <v>169</v>
      </c>
      <c r="C28" s="141"/>
      <c r="D28" s="141"/>
      <c r="E28" s="141"/>
      <c r="F28" s="141"/>
      <c r="G28" s="142"/>
    </row>
    <row r="29" spans="1:7" x14ac:dyDescent="0.25">
      <c r="A29" s="47"/>
      <c r="B29" s="140"/>
      <c r="C29" s="141"/>
      <c r="D29" s="141"/>
      <c r="E29" s="141"/>
      <c r="F29" s="141"/>
      <c r="G29" s="142"/>
    </row>
    <row r="30" spans="1:7" x14ac:dyDescent="0.25">
      <c r="A30" s="39"/>
      <c r="B30" s="84"/>
      <c r="C30" s="84"/>
      <c r="D30" s="84"/>
      <c r="E30" s="84"/>
      <c r="F30" s="84"/>
      <c r="G30" s="84"/>
    </row>
    <row r="31" spans="1:7" x14ac:dyDescent="0.25">
      <c r="A31" s="39"/>
      <c r="B31" s="84"/>
      <c r="C31" s="84"/>
      <c r="D31" s="84"/>
      <c r="E31" s="84"/>
      <c r="F31" s="84"/>
      <c r="G31" s="84"/>
    </row>
    <row r="33" spans="1:7" x14ac:dyDescent="0.25">
      <c r="A33" s="8" t="s">
        <v>116</v>
      </c>
      <c r="B33" s="3"/>
      <c r="C33" s="3"/>
      <c r="D33" s="3"/>
      <c r="E33" s="3"/>
      <c r="F33" s="3"/>
      <c r="G33" s="3"/>
    </row>
    <row r="35" spans="1:7" x14ac:dyDescent="0.25">
      <c r="A35" s="137" t="s">
        <v>117</v>
      </c>
      <c r="B35" s="138"/>
      <c r="C35" s="139"/>
      <c r="D35" s="139"/>
      <c r="E35" s="139"/>
      <c r="F35" s="139"/>
      <c r="G35" s="139"/>
    </row>
    <row r="36" spans="1:7" ht="27" customHeight="1" x14ac:dyDescent="0.25">
      <c r="A36" s="137" t="s">
        <v>118</v>
      </c>
      <c r="B36" s="138"/>
      <c r="C36" s="139"/>
      <c r="D36" s="139"/>
      <c r="E36" s="139"/>
      <c r="F36" s="139"/>
      <c r="G36" s="139"/>
    </row>
    <row r="37" spans="1:7" ht="30" customHeight="1" x14ac:dyDescent="0.25">
      <c r="A37" s="137" t="s">
        <v>119</v>
      </c>
      <c r="B37" s="138"/>
      <c r="C37" s="139"/>
      <c r="D37" s="139"/>
      <c r="E37" s="139"/>
      <c r="F37" s="139"/>
      <c r="G37" s="139"/>
    </row>
  </sheetData>
  <mergeCells count="16">
    <mergeCell ref="A21:G21"/>
    <mergeCell ref="A19:G19"/>
    <mergeCell ref="A20:G20"/>
    <mergeCell ref="A22:G22"/>
    <mergeCell ref="B26:G26"/>
    <mergeCell ref="B27:G27"/>
    <mergeCell ref="B28:G28"/>
    <mergeCell ref="B29:G29"/>
    <mergeCell ref="B30:G30"/>
    <mergeCell ref="B31:G31"/>
    <mergeCell ref="A35:B35"/>
    <mergeCell ref="A36:B36"/>
    <mergeCell ref="A37:B37"/>
    <mergeCell ref="C35:G35"/>
    <mergeCell ref="C36:G36"/>
    <mergeCell ref="C37:G37"/>
  </mergeCells>
  <pageMargins left="0.7" right="0.7" top="0.75" bottom="0.75" header="0.3" footer="0.3"/>
  <pageSetup paperSize="122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_6_  de _6_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DE RUIDO'!$O$32+10,C15)</f>
        <v>20</v>
      </c>
      <c r="D17">
        <f>MIN('EVALUACIÓN DE NIVELES DE RUIDO'!$O$32+10,D15)</f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Andy Morrison Bencich</cp:lastModifiedBy>
  <cp:lastPrinted>2015-08-05T13:06:40Z</cp:lastPrinted>
  <dcterms:created xsi:type="dcterms:W3CDTF">2015-08-04T14:38:52Z</dcterms:created>
  <dcterms:modified xsi:type="dcterms:W3CDTF">2016-02-18T13:09:47Z</dcterms:modified>
</cp:coreProperties>
</file>