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MA\2. Denuncias\1. Denuncias de Ruido\2.3 2020\3. Tornería Chillán\Final\"/>
    </mc:Choice>
  </mc:AlternateContent>
  <xr:revisionPtr revIDLastSave="0" documentId="8_{707CFA14-3A4E-499E-9082-D7182D064A17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FO MEDICIÓN DE RUIDO FUENTE" sheetId="1" r:id="rId1"/>
    <sheet name="INFO MEDICIÓN DE RUIDO RECEPTOR" sheetId="7" r:id="rId2"/>
    <sheet name="GEORREFERENCIACIÓN" sheetId="2" r:id="rId3"/>
    <sheet name="MEDICIÓN NIVELES DE RUIDO" sheetId="3" r:id="rId4"/>
    <sheet name="EVALUACIÓN DE NIVELES DE RUIDO" sheetId="4" r:id="rId5"/>
    <sheet name="RESUMEN EVALUACIÓN" sheetId="5" r:id="rId6"/>
    <sheet name="variables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4" l="1"/>
  <c r="K29" i="4"/>
  <c r="C32" i="4" l="1"/>
  <c r="K32" i="4" l="1"/>
  <c r="O32" i="4" s="1"/>
  <c r="C30" i="4"/>
  <c r="E30" i="4" s="1"/>
  <c r="C29" i="4"/>
  <c r="C27" i="4"/>
  <c r="E27" i="4" s="1"/>
  <c r="C26" i="4"/>
  <c r="C24" i="4"/>
  <c r="E24" i="4" s="1"/>
  <c r="C23" i="4"/>
  <c r="C21" i="4"/>
  <c r="E21" i="4" s="1"/>
  <c r="C20" i="4"/>
  <c r="C18" i="4"/>
  <c r="E18" i="4" s="1"/>
  <c r="C17" i="4"/>
  <c r="C15" i="4"/>
  <c r="E15" i="4" s="1"/>
  <c r="C14" i="4"/>
  <c r="C12" i="4"/>
  <c r="E12" i="4" s="1"/>
  <c r="C11" i="4"/>
  <c r="C9" i="4"/>
  <c r="E9" i="4" s="1"/>
  <c r="C8" i="4"/>
  <c r="C6" i="4"/>
  <c r="E6" i="4" s="1"/>
  <c r="C5" i="4"/>
  <c r="G23" i="4" l="1"/>
  <c r="G29" i="4"/>
  <c r="G14" i="4"/>
  <c r="G17" i="4"/>
  <c r="G26" i="4"/>
  <c r="G20" i="4"/>
  <c r="G5" i="4"/>
  <c r="G11" i="4"/>
  <c r="G8" i="4"/>
  <c r="D17" i="6"/>
  <c r="C17" i="6"/>
  <c r="I17" i="4" l="1"/>
  <c r="K17" i="4" s="1"/>
  <c r="M24" i="4" s="1"/>
  <c r="O20" i="4" s="1"/>
  <c r="G6" i="5" l="1"/>
  <c r="O17" i="4"/>
</calcChain>
</file>

<file path=xl/sharedStrings.xml><?xml version="1.0" encoding="utf-8"?>
<sst xmlns="http://schemas.openxmlformats.org/spreadsheetml/2006/main" count="276" uniqueCount="178">
  <si>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</si>
  <si>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</si>
  <si>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</si>
  <si>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</si>
  <si>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</si>
  <si>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</si>
  <si>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</si>
  <si>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</si>
  <si>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</si>
  <si>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</si>
  <si>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</si>
  <si>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</si>
  <si>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</si>
  <si>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</si>
  <si>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</si>
  <si>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</si>
  <si>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</si>
  <si>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</si>
  <si>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</si>
  <si>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</si>
  <si>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</si>
  <si>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</si>
  <si>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</si>
  <si>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</si>
  <si>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</si>
  <si>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</si>
  <si>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</si>
  <si>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</si>
  <si>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</si>
  <si>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</si>
  <si>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</si>
  <si>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</si>
  <si>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</si>
  <si>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</si>
  <si>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</si>
  <si>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</si>
  <si>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</si>
  <si>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</si>
  <si>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</si>
  <si>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</si>
  <si>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</si>
  <si>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</si>
  <si>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</si>
  <si>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</si>
  <si>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</si>
  <si>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</si>
  <si>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</si>
  <si>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</si>
  <si>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</si>
  <si>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</si>
  <si>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</si>
  <si>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</si>
  <si>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</si>
  <si>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</si>
  <si>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</si>
  <si>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</si>
  <si>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</si>
  <si>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</si>
  <si>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</si>
  <si>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</si>
  <si>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</si>
  <si>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</si>
  <si>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</si>
  <si>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</si>
  <si>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</si>
  <si>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</si>
  <si>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</si>
  <si>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</si>
  <si>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</si>
  <si>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</si>
  <si>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</si>
  <si>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</si>
  <si>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</si>
  <si>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</si>
  <si>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</si>
  <si>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</si>
  <si>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</si>
  <si>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</si>
  <si>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</si>
  <si>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</si>
  <si>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</si>
  <si>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</si>
  <si>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</si>
  <si>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</si>
  <si>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</si>
  <si>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</si>
  <si>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</si>
  <si>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</si>
  <si>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</si>
  <si>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</si>
  <si>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</si>
  <si>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</si>
  <si>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</si>
  <si>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</si>
  <si>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</si>
  <si>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</si>
  <si>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</si>
  <si>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</si>
  <si>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</si>
  <si>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</si>
  <si>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</si>
  <si>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</si>
  <si>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</si>
  <si>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</si>
  <si>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</si>
  <si>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</si>
  <si>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</si>
  <si>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</si>
  <si>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</si>
  <si>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</si>
  <si>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</si>
  <si>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</si>
  <si>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</si>
  <si>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</si>
  <si>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</si>
  <si>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</si>
  <si>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</si>
  <si>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</si>
  <si>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</si>
  <si>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</si>
  <si>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</si>
  <si>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</si>
  <si>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</si>
  <si>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</si>
  <si>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</si>
  <si>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</si>
  <si>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</si>
  <si>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</si>
  <si>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</si>
  <si>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</si>
  <si>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</si>
  <si>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</si>
  <si>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</si>
  <si>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</si>
  <si>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</si>
  <si>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</si>
  <si>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</si>
  <si>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</si>
  <si>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</si>
  <si>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WGS 84</t>
  </si>
  <si>
    <t>CIRRUS</t>
  </si>
  <si>
    <t>CR 162 B</t>
  </si>
  <si>
    <t>CR514</t>
  </si>
  <si>
    <t>Google Earth</t>
  </si>
  <si>
    <t>Fuente</t>
  </si>
  <si>
    <t>Receptor</t>
  </si>
  <si>
    <t>A</t>
  </si>
  <si>
    <t>Lento</t>
  </si>
  <si>
    <t>Acta de Inspección Ambiental</t>
  </si>
  <si>
    <t>Certificados de Calibración</t>
  </si>
  <si>
    <t>Sin afectación de ruido de fondo.</t>
  </si>
  <si>
    <t>F</t>
  </si>
  <si>
    <t>R</t>
  </si>
  <si>
    <t>Calibrado a 93,7     Laeq 93,7</t>
  </si>
  <si>
    <t>Ruido de Fondo no afecta medición</t>
  </si>
  <si>
    <t xml:space="preserve"> </t>
  </si>
  <si>
    <t>G066125</t>
  </si>
  <si>
    <t>SON20190012</t>
  </si>
  <si>
    <t>CAL20180027</t>
  </si>
  <si>
    <t>No aplica</t>
  </si>
  <si>
    <t>18 S</t>
  </si>
  <si>
    <t>NO APLICA</t>
  </si>
  <si>
    <t>Taller de Torno y Soldaduras</t>
  </si>
  <si>
    <t>Chillán</t>
  </si>
  <si>
    <t>ZH-2 Zona Residencial</t>
  </si>
  <si>
    <t>Los Alerces N°869</t>
  </si>
  <si>
    <t>13.603.146-5</t>
  </si>
  <si>
    <t>Taller de Torno y Soldadura</t>
  </si>
  <si>
    <t>Los Alerces</t>
  </si>
  <si>
    <t>Patio de la propiedad</t>
  </si>
  <si>
    <t xml:space="preserve">La medición con NPC de 75 dBA fue realizada al exterior de la vivienda del denunciante, la que supera la norma </t>
  </si>
  <si>
    <t>vigente en zona II, cuyo límite es de 60 dBA en horario diurno.</t>
  </si>
  <si>
    <t>Denunciante vive con adulto mayor Sra. Teresa Gallegos Vargas Rut 4.595.345-2 con trastorno Depresivo</t>
  </si>
  <si>
    <t>Moderado según Certificado Medico recibido del 24 marzo de 2020. Además de Artrosis, Diabetes N° 2</t>
  </si>
  <si>
    <t>Edad 74 años.</t>
  </si>
  <si>
    <t>Certificado médico</t>
  </si>
  <si>
    <t>Certificados de Medico</t>
  </si>
  <si>
    <t>Leonardo Torres 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</si>
</sst>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3</xdr:col>
          <xdr:colOff>200025</xdr:colOff>
          <xdr:row>14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38100</xdr:rowOff>
        </xdr:from>
        <xdr:to>
          <xdr:col>3</xdr:col>
          <xdr:colOff>200025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47625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47625</xdr:rowOff>
        </xdr:from>
        <xdr:to>
          <xdr:col>3</xdr:col>
          <xdr:colOff>276225</xdr:colOff>
          <xdr:row>21</xdr:row>
          <xdr:rowOff>276225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200025</xdr:colOff>
          <xdr:row>14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47625</xdr:rowOff>
        </xdr:from>
        <xdr:to>
          <xdr:col>5</xdr:col>
          <xdr:colOff>447675</xdr:colOff>
          <xdr:row>15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5</xdr:col>
          <xdr:colOff>619125</xdr:colOff>
          <xdr:row>16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47625</xdr:rowOff>
        </xdr:from>
        <xdr:to>
          <xdr:col>5</xdr:col>
          <xdr:colOff>200025</xdr:colOff>
          <xdr:row>17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47625</xdr:rowOff>
        </xdr:from>
        <xdr:to>
          <xdr:col>5</xdr:col>
          <xdr:colOff>619125</xdr:colOff>
          <xdr:row>18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47625</xdr:rowOff>
        </xdr:from>
        <xdr:to>
          <xdr:col>5</xdr:col>
          <xdr:colOff>533400</xdr:colOff>
          <xdr:row>19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638175</xdr:colOff>
          <xdr:row>20</xdr:row>
          <xdr:rowOff>276225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47625</xdr:rowOff>
        </xdr:from>
        <xdr:to>
          <xdr:col>5</xdr:col>
          <xdr:colOff>200025</xdr:colOff>
          <xdr:row>21</xdr:row>
          <xdr:rowOff>276225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47625</xdr:rowOff>
        </xdr:from>
        <xdr:to>
          <xdr:col>7</xdr:col>
          <xdr:colOff>200025</xdr:colOff>
          <xdr:row>14</xdr:row>
          <xdr:rowOff>276225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47625</xdr:rowOff>
        </xdr:from>
        <xdr:to>
          <xdr:col>7</xdr:col>
          <xdr:colOff>476250</xdr:colOff>
          <xdr:row>15</xdr:row>
          <xdr:rowOff>276225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47625</xdr:rowOff>
        </xdr:from>
        <xdr:to>
          <xdr:col>7</xdr:col>
          <xdr:colOff>200025</xdr:colOff>
          <xdr:row>16</xdr:row>
          <xdr:rowOff>276225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47625</xdr:rowOff>
        </xdr:from>
        <xdr:to>
          <xdr:col>7</xdr:col>
          <xdr:colOff>295275</xdr:colOff>
          <xdr:row>17</xdr:row>
          <xdr:rowOff>276225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47625</xdr:rowOff>
        </xdr:from>
        <xdr:to>
          <xdr:col>7</xdr:col>
          <xdr:colOff>590550</xdr:colOff>
          <xdr:row>18</xdr:row>
          <xdr:rowOff>276225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295275</xdr:rowOff>
        </xdr:from>
        <xdr:to>
          <xdr:col>7</xdr:col>
          <xdr:colOff>466725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47625</xdr:rowOff>
        </xdr:from>
        <xdr:to>
          <xdr:col>7</xdr:col>
          <xdr:colOff>400050</xdr:colOff>
          <xdr:row>20</xdr:row>
          <xdr:rowOff>276225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47625</xdr:rowOff>
        </xdr:from>
        <xdr:to>
          <xdr:col>7</xdr:col>
          <xdr:colOff>200025</xdr:colOff>
          <xdr:row>21</xdr:row>
          <xdr:rowOff>276225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47625</xdr:rowOff>
        </xdr:from>
        <xdr:to>
          <xdr:col>9</xdr:col>
          <xdr:colOff>314325</xdr:colOff>
          <xdr:row>14</xdr:row>
          <xdr:rowOff>276225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47625</xdr:rowOff>
        </xdr:from>
        <xdr:to>
          <xdr:col>9</xdr:col>
          <xdr:colOff>314325</xdr:colOff>
          <xdr:row>15</xdr:row>
          <xdr:rowOff>276225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47625</xdr:rowOff>
        </xdr:from>
        <xdr:to>
          <xdr:col>9</xdr:col>
          <xdr:colOff>314325</xdr:colOff>
          <xdr:row>16</xdr:row>
          <xdr:rowOff>276225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47625</xdr:rowOff>
        </xdr:from>
        <xdr:to>
          <xdr:col>9</xdr:col>
          <xdr:colOff>314325</xdr:colOff>
          <xdr:row>17</xdr:row>
          <xdr:rowOff>276225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47625</xdr:rowOff>
        </xdr:from>
        <xdr:to>
          <xdr:col>9</xdr:col>
          <xdr:colOff>314325</xdr:colOff>
          <xdr:row>18</xdr:row>
          <xdr:rowOff>276225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47625</xdr:rowOff>
        </xdr:from>
        <xdr:to>
          <xdr:col>9</xdr:col>
          <xdr:colOff>314325</xdr:colOff>
          <xdr:row>19</xdr:row>
          <xdr:rowOff>276225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47625</xdr:rowOff>
        </xdr:from>
        <xdr:to>
          <xdr:col>9</xdr:col>
          <xdr:colOff>314325</xdr:colOff>
          <xdr:row>20</xdr:row>
          <xdr:rowOff>276225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47625</xdr:rowOff>
        </xdr:from>
        <xdr:to>
          <xdr:col>9</xdr:col>
          <xdr:colOff>314325</xdr:colOff>
          <xdr:row>21</xdr:row>
          <xdr:rowOff>276225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38100</xdr:rowOff>
        </xdr:from>
        <xdr:to>
          <xdr:col>4</xdr:col>
          <xdr:colOff>285750</xdr:colOff>
          <xdr:row>35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35</xdr:row>
          <xdr:rowOff>38100</xdr:rowOff>
        </xdr:from>
        <xdr:to>
          <xdr:col>8</xdr:col>
          <xdr:colOff>123825</xdr:colOff>
          <xdr:row>35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23</xdr:row>
          <xdr:rowOff>114300</xdr:rowOff>
        </xdr:from>
        <xdr:to>
          <xdr:col>3</xdr:col>
          <xdr:colOff>495300</xdr:colOff>
          <xdr:row>23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23</xdr:row>
          <xdr:rowOff>104775</xdr:rowOff>
        </xdr:from>
        <xdr:to>
          <xdr:col>5</xdr:col>
          <xdr:colOff>762000</xdr:colOff>
          <xdr:row>23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19050</xdr:rowOff>
        </xdr:from>
        <xdr:to>
          <xdr:col>3</xdr:col>
          <xdr:colOff>428625</xdr:colOff>
          <xdr:row>20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20</xdr:row>
          <xdr:rowOff>19050</xdr:rowOff>
        </xdr:from>
        <xdr:to>
          <xdr:col>5</xdr:col>
          <xdr:colOff>733425</xdr:colOff>
          <xdr:row>20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19050</xdr:rowOff>
        </xdr:from>
        <xdr:to>
          <xdr:col>3</xdr:col>
          <xdr:colOff>514350</xdr:colOff>
          <xdr:row>21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21</xdr:row>
          <xdr:rowOff>19050</xdr:rowOff>
        </xdr:from>
        <xdr:to>
          <xdr:col>5</xdr:col>
          <xdr:colOff>819150</xdr:colOff>
          <xdr:row>21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76200</xdr:rowOff>
        </xdr:from>
        <xdr:to>
          <xdr:col>2</xdr:col>
          <xdr:colOff>752475</xdr:colOff>
          <xdr:row>12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76200</xdr:rowOff>
        </xdr:from>
        <xdr:to>
          <xdr:col>3</xdr:col>
          <xdr:colOff>723900</xdr:colOff>
          <xdr:row>12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76200</xdr:rowOff>
        </xdr:from>
        <xdr:to>
          <xdr:col>4</xdr:col>
          <xdr:colOff>714375</xdr:colOff>
          <xdr:row>12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733425</xdr:colOff>
          <xdr:row>12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790575</xdr:colOff>
          <xdr:row>12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666751</xdr:colOff>
      <xdr:row>27</xdr:row>
      <xdr:rowOff>20880</xdr:rowOff>
    </xdr:from>
    <xdr:to>
      <xdr:col>6</xdr:col>
      <xdr:colOff>361950</xdr:colOff>
      <xdr:row>27</xdr:row>
      <xdr:rowOff>495300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81EAA1-10B5-400F-89DC-82E06295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6" y="6402630"/>
          <a:ext cx="657224" cy="474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1</xdr:row>
          <xdr:rowOff>161925</xdr:rowOff>
        </xdr:from>
        <xdr:to>
          <xdr:col>3</xdr:col>
          <xdr:colOff>161925</xdr:colOff>
          <xdr:row>3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</xdr:row>
          <xdr:rowOff>180975</xdr:rowOff>
        </xdr:from>
        <xdr:to>
          <xdr:col>7</xdr:col>
          <xdr:colOff>542925</xdr:colOff>
          <xdr:row>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4</xdr:row>
      <xdr:rowOff>114299</xdr:rowOff>
    </xdr:from>
    <xdr:to>
      <xdr:col>7</xdr:col>
      <xdr:colOff>1246229</xdr:colOff>
      <xdr:row>25</xdr:row>
      <xdr:rowOff>65736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23924"/>
          <a:ext cx="6208754" cy="39519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228600</xdr:rowOff>
        </xdr:from>
        <xdr:to>
          <xdr:col>6</xdr:col>
          <xdr:colOff>476250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76200</xdr:rowOff>
        </xdr:from>
        <xdr:to>
          <xdr:col>2</xdr:col>
          <xdr:colOff>561975</xdr:colOff>
          <xdr:row>35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66675</xdr:rowOff>
        </xdr:from>
        <xdr:to>
          <xdr:col>6</xdr:col>
          <xdr:colOff>304800</xdr:colOff>
          <xdr:row>35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24848</xdr:rowOff>
    </xdr:to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390205" y="4882825"/>
          <a:ext cx="1076738" cy="724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 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14</xdr:col>
      <xdr:colOff>0</xdr:colOff>
      <xdr:row>16</xdr:row>
      <xdr:rowOff>107012</xdr:rowOff>
    </xdr:to>
    <xdr:cxnSp macro="">
      <xdr:nvCxnSpPr>
        <xdr:cNvPr id="112" name="111 Conector recto de flech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CxnSpPr/>
      </xdr:nvCxnSpPr>
      <xdr:spPr>
        <a:xfrm>
          <a:off x="4503420" y="3200400"/>
          <a:ext cx="1219200" cy="33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J69"/>
  <sheetViews>
    <sheetView showGridLines="0" showWhiteSpace="0" view="pageLayout" zoomScale="112" zoomScaleNormal="100" zoomScalePageLayoutView="112" workbookViewId="0">
      <selection activeCell="G10" sqref="G10:J10"/>
    </sheetView>
  </sheetViews>
  <sheetFormatPr baseColWidth="10" defaultColWidth="11.5" defaultRowHeight="15" x14ac:dyDescent="0.25"/>
  <cols>
    <col min="1" max="2" width="11.5" customWidth="1"/>
    <col min="3" max="8" width="9" customWidth="1"/>
    <col min="9" max="9" width="7.5" customWidth="1"/>
    <col min="10" max="10" width="4.875" customWidth="1"/>
    <col min="13" max="13" width="17" customWidth="1"/>
  </cols>
  <sheetData>
    <row r="1" spans="1:10" ht="18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x14ac:dyDescent="0.25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B4" s="1"/>
      <c r="C4" s="1"/>
    </row>
    <row r="5" spans="1:10" x14ac:dyDescent="0.25">
      <c r="A5" s="53" t="s">
        <v>2</v>
      </c>
      <c r="B5" s="53"/>
      <c r="C5" s="57" t="s">
        <v>162</v>
      </c>
      <c r="D5" s="57"/>
      <c r="E5" s="57"/>
      <c r="F5" s="57"/>
      <c r="G5" s="57"/>
      <c r="H5" s="57"/>
      <c r="I5" s="57"/>
      <c r="J5" s="57"/>
    </row>
    <row r="6" spans="1:10" x14ac:dyDescent="0.25">
      <c r="A6" s="53" t="s">
        <v>3</v>
      </c>
      <c r="B6" s="53"/>
      <c r="C6" s="57" t="s">
        <v>166</v>
      </c>
      <c r="D6" s="57"/>
      <c r="E6" s="57"/>
      <c r="F6" s="57"/>
      <c r="G6" s="57"/>
      <c r="H6" s="57"/>
      <c r="I6" s="57"/>
      <c r="J6" s="57"/>
    </row>
    <row r="7" spans="1:10" x14ac:dyDescent="0.25">
      <c r="A7" s="53" t="s">
        <v>4</v>
      </c>
      <c r="B7" s="53"/>
      <c r="C7" s="57" t="s">
        <v>165</v>
      </c>
      <c r="D7" s="57"/>
      <c r="E7" s="57"/>
      <c r="F7" s="57"/>
      <c r="G7" s="57"/>
      <c r="H7" s="57"/>
      <c r="I7" s="57"/>
      <c r="J7" s="57"/>
    </row>
    <row r="8" spans="1:10" x14ac:dyDescent="0.25">
      <c r="A8" s="53" t="s">
        <v>5</v>
      </c>
      <c r="B8" s="53"/>
      <c r="C8" s="57" t="s">
        <v>163</v>
      </c>
      <c r="D8" s="57"/>
      <c r="E8" s="57"/>
      <c r="F8" s="57"/>
      <c r="G8" s="57"/>
      <c r="H8" s="57"/>
      <c r="I8" s="57"/>
      <c r="J8" s="57"/>
    </row>
    <row r="9" spans="1:10" ht="36" customHeight="1" x14ac:dyDescent="0.25">
      <c r="A9" s="53" t="s">
        <v>6</v>
      </c>
      <c r="B9" s="53"/>
      <c r="C9" s="63" t="s">
        <v>164</v>
      </c>
      <c r="D9" s="63"/>
      <c r="E9" s="63"/>
      <c r="F9" s="63"/>
      <c r="G9" s="63"/>
      <c r="H9" s="63"/>
      <c r="I9" s="63"/>
      <c r="J9" s="63"/>
    </row>
    <row r="10" spans="1:10" x14ac:dyDescent="0.25">
      <c r="A10" s="53" t="s">
        <v>7</v>
      </c>
      <c r="B10" s="53"/>
      <c r="C10" s="57" t="s">
        <v>139</v>
      </c>
      <c r="D10" s="57"/>
      <c r="E10" s="53" t="s">
        <v>8</v>
      </c>
      <c r="F10" s="53"/>
      <c r="G10" s="60" t="s">
        <v>160</v>
      </c>
      <c r="H10" s="60"/>
      <c r="I10" s="60"/>
      <c r="J10" s="60"/>
    </row>
    <row r="11" spans="1:10" x14ac:dyDescent="0.25">
      <c r="A11" s="53" t="s">
        <v>9</v>
      </c>
      <c r="B11" s="53"/>
      <c r="C11" s="66">
        <v>5942579</v>
      </c>
      <c r="D11" s="60"/>
      <c r="E11" s="53" t="s">
        <v>10</v>
      </c>
      <c r="F11" s="53"/>
      <c r="G11" s="66">
        <v>758932</v>
      </c>
      <c r="H11" s="60"/>
      <c r="I11" s="60"/>
      <c r="J11" s="60"/>
    </row>
    <row r="12" spans="1:10" ht="14.25" customHeight="1" x14ac:dyDescent="0.25"/>
    <row r="13" spans="1:10" x14ac:dyDescent="0.25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5" spans="1:10" ht="25.5" customHeight="1" x14ac:dyDescent="0.25">
      <c r="A15" s="53" t="s">
        <v>12</v>
      </c>
      <c r="B15" s="53"/>
      <c r="C15" s="65"/>
      <c r="D15" s="65"/>
      <c r="E15" s="69"/>
      <c r="F15" s="69"/>
      <c r="G15" s="65"/>
      <c r="H15" s="65"/>
      <c r="I15" s="65"/>
      <c r="J15" s="65"/>
    </row>
    <row r="16" spans="1:10" ht="25.5" customHeight="1" x14ac:dyDescent="0.25">
      <c r="A16" s="53" t="s">
        <v>13</v>
      </c>
      <c r="B16" s="53"/>
      <c r="C16" s="65"/>
      <c r="D16" s="65"/>
      <c r="E16" s="70"/>
      <c r="F16" s="71"/>
      <c r="G16" s="65"/>
      <c r="H16" s="65"/>
      <c r="I16" s="65"/>
      <c r="J16" s="65"/>
    </row>
    <row r="17" spans="1:10" ht="25.5" customHeight="1" x14ac:dyDescent="0.25">
      <c r="A17" s="53" t="s">
        <v>14</v>
      </c>
      <c r="B17" s="53"/>
      <c r="C17" s="65"/>
      <c r="D17" s="65"/>
      <c r="E17" s="69"/>
      <c r="F17" s="69"/>
      <c r="G17" s="65"/>
      <c r="H17" s="65"/>
      <c r="I17" s="65"/>
      <c r="J17" s="65"/>
    </row>
    <row r="18" spans="1:10" ht="25.5" customHeight="1" x14ac:dyDescent="0.25">
      <c r="A18" s="53" t="s">
        <v>15</v>
      </c>
      <c r="B18" s="53"/>
      <c r="C18" s="65"/>
      <c r="D18" s="65"/>
      <c r="E18" s="69"/>
      <c r="F18" s="69"/>
      <c r="G18" s="65"/>
      <c r="H18" s="65"/>
      <c r="I18" s="65"/>
      <c r="J18" s="65"/>
    </row>
    <row r="19" spans="1:10" ht="25.5" customHeight="1" x14ac:dyDescent="0.25">
      <c r="A19" s="53" t="s">
        <v>16</v>
      </c>
      <c r="B19" s="53"/>
      <c r="C19" s="65"/>
      <c r="D19" s="65"/>
      <c r="E19" s="67"/>
      <c r="F19" s="68"/>
      <c r="G19" s="65"/>
      <c r="H19" s="65"/>
      <c r="I19" s="65"/>
      <c r="J19" s="65"/>
    </row>
    <row r="20" spans="1:10" ht="25.5" customHeight="1" x14ac:dyDescent="0.25">
      <c r="A20" s="53" t="s">
        <v>17</v>
      </c>
      <c r="B20" s="53"/>
      <c r="C20" s="76"/>
      <c r="D20" s="65"/>
      <c r="E20" s="69"/>
      <c r="F20" s="69"/>
      <c r="G20" s="76"/>
      <c r="H20" s="65"/>
      <c r="I20" s="65"/>
      <c r="J20" s="65"/>
    </row>
    <row r="21" spans="1:10" ht="25.5" customHeight="1" x14ac:dyDescent="0.25">
      <c r="A21" s="53" t="s">
        <v>18</v>
      </c>
      <c r="B21" s="53"/>
      <c r="C21" s="65"/>
      <c r="D21" s="65"/>
      <c r="E21" s="77"/>
      <c r="F21" s="69"/>
      <c r="G21" s="65"/>
      <c r="H21" s="65"/>
      <c r="I21" s="65"/>
      <c r="J21" s="65"/>
    </row>
    <row r="22" spans="1:10" ht="25.5" customHeight="1" x14ac:dyDescent="0.25">
      <c r="A22" s="53" t="s">
        <v>19</v>
      </c>
      <c r="B22" s="53"/>
      <c r="C22" s="65"/>
      <c r="D22" s="65"/>
      <c r="E22" s="69"/>
      <c r="F22" s="69"/>
      <c r="G22" s="65"/>
      <c r="H22" s="65"/>
      <c r="I22" s="65"/>
      <c r="J22" s="65"/>
    </row>
    <row r="23" spans="1:10" ht="25.5" customHeight="1" x14ac:dyDescent="0.25">
      <c r="A23" s="53" t="s">
        <v>20</v>
      </c>
      <c r="B23" s="53"/>
      <c r="C23" s="73" t="s">
        <v>167</v>
      </c>
      <c r="D23" s="74"/>
      <c r="E23" s="74"/>
      <c r="F23" s="74"/>
      <c r="G23" s="74"/>
      <c r="H23" s="74"/>
      <c r="I23" s="74"/>
      <c r="J23" s="75"/>
    </row>
    <row r="25" spans="1:10" x14ac:dyDescent="0.25">
      <c r="A25" s="6" t="s"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7" spans="1:10" ht="15.75" customHeight="1" x14ac:dyDescent="0.25">
      <c r="A27" s="72" t="s">
        <v>22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x14ac:dyDescent="0.25">
      <c r="A28" s="7" t="s">
        <v>32</v>
      </c>
      <c r="B28" s="57" t="s">
        <v>140</v>
      </c>
      <c r="C28" s="57"/>
      <c r="D28" s="7" t="s">
        <v>23</v>
      </c>
      <c r="E28" s="58" t="s">
        <v>141</v>
      </c>
      <c r="F28" s="58"/>
      <c r="G28" s="7" t="s">
        <v>24</v>
      </c>
      <c r="H28" s="57" t="s">
        <v>156</v>
      </c>
      <c r="I28" s="57"/>
      <c r="J28" s="57"/>
    </row>
    <row r="29" spans="1:10" x14ac:dyDescent="0.25">
      <c r="A29" s="53" t="s">
        <v>25</v>
      </c>
      <c r="B29" s="53"/>
      <c r="C29" s="53"/>
      <c r="D29" s="53"/>
      <c r="E29" s="59">
        <v>43468</v>
      </c>
      <c r="F29" s="60"/>
      <c r="G29" s="60"/>
      <c r="H29" s="60"/>
      <c r="I29" s="60"/>
      <c r="J29" s="60"/>
    </row>
    <row r="30" spans="1:10" x14ac:dyDescent="0.25">
      <c r="A30" s="53" t="s">
        <v>26</v>
      </c>
      <c r="B30" s="53"/>
      <c r="C30" s="53"/>
      <c r="D30" s="53"/>
      <c r="E30" s="60" t="s">
        <v>157</v>
      </c>
      <c r="F30" s="60"/>
      <c r="G30" s="60"/>
      <c r="H30" s="60"/>
      <c r="I30" s="60"/>
      <c r="J30" s="60"/>
    </row>
    <row r="31" spans="1:10" ht="15.75" customHeight="1" x14ac:dyDescent="0.25">
      <c r="A31" s="72" t="s">
        <v>27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0" x14ac:dyDescent="0.25">
      <c r="A32" s="7" t="s">
        <v>32</v>
      </c>
      <c r="B32" s="57" t="s">
        <v>140</v>
      </c>
      <c r="C32" s="57"/>
      <c r="D32" s="7" t="s">
        <v>23</v>
      </c>
      <c r="E32" s="58" t="s">
        <v>142</v>
      </c>
      <c r="F32" s="58"/>
      <c r="G32" s="7" t="s">
        <v>24</v>
      </c>
      <c r="H32" s="57">
        <v>64900</v>
      </c>
      <c r="I32" s="57"/>
      <c r="J32" s="57"/>
    </row>
    <row r="33" spans="1:10" ht="15.75" customHeight="1" x14ac:dyDescent="0.25">
      <c r="A33" s="53" t="s">
        <v>25</v>
      </c>
      <c r="B33" s="53"/>
      <c r="C33" s="53"/>
      <c r="D33" s="53"/>
      <c r="E33" s="59">
        <v>43575</v>
      </c>
      <c r="F33" s="60"/>
      <c r="G33" s="60"/>
      <c r="H33" s="60"/>
      <c r="I33" s="60"/>
      <c r="J33" s="60"/>
    </row>
    <row r="34" spans="1:10" ht="15.75" customHeight="1" x14ac:dyDescent="0.25">
      <c r="A34" s="53" t="s">
        <v>26</v>
      </c>
      <c r="B34" s="53"/>
      <c r="C34" s="53"/>
      <c r="D34" s="53"/>
      <c r="E34" s="60" t="s">
        <v>158</v>
      </c>
      <c r="F34" s="60"/>
      <c r="G34" s="60"/>
      <c r="H34" s="60"/>
      <c r="I34" s="60"/>
      <c r="J34" s="60"/>
    </row>
    <row r="35" spans="1:10" ht="15.75" customHeight="1" x14ac:dyDescent="0.25">
      <c r="A35" s="53" t="s">
        <v>28</v>
      </c>
      <c r="B35" s="53"/>
      <c r="C35" s="63" t="s">
        <v>146</v>
      </c>
      <c r="D35" s="63"/>
      <c r="E35" s="63"/>
      <c r="F35" s="62" t="s">
        <v>29</v>
      </c>
      <c r="G35" s="62"/>
      <c r="H35" s="64" t="s">
        <v>147</v>
      </c>
      <c r="I35" s="64"/>
      <c r="J35" s="64"/>
    </row>
    <row r="36" spans="1:10" ht="25.5" customHeight="1" x14ac:dyDescent="0.25">
      <c r="A36" s="53" t="s">
        <v>30</v>
      </c>
      <c r="B36" s="53"/>
      <c r="C36" s="61"/>
      <c r="D36" s="61"/>
      <c r="E36" s="61"/>
      <c r="F36" s="61"/>
      <c r="G36" s="61"/>
      <c r="H36" s="61"/>
      <c r="I36" s="61"/>
      <c r="J36" s="61"/>
    </row>
    <row r="37" spans="1:10" ht="15.75" customHeight="1" x14ac:dyDescent="0.25">
      <c r="A37" s="54" t="s">
        <v>31</v>
      </c>
      <c r="B37" s="55"/>
      <c r="C37" s="55"/>
      <c r="D37" s="55"/>
      <c r="E37" s="55"/>
      <c r="F37" s="55"/>
      <c r="G37" s="55"/>
      <c r="H37" s="55"/>
      <c r="I37" s="55"/>
      <c r="J37" s="56"/>
    </row>
    <row r="38" spans="1:10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69" ht="63" customHeight="1" x14ac:dyDescent="0.25"/>
  </sheetData>
  <mergeCells count="84">
    <mergeCell ref="C9:J9"/>
    <mergeCell ref="G10:J10"/>
    <mergeCell ref="G11:J11"/>
    <mergeCell ref="C23:J23"/>
    <mergeCell ref="A27:J27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A31:J31"/>
    <mergeCell ref="E28:F28"/>
    <mergeCell ref="H28:J28"/>
    <mergeCell ref="E29:J29"/>
    <mergeCell ref="E30:J30"/>
    <mergeCell ref="A29:D29"/>
    <mergeCell ref="A30:D30"/>
    <mergeCell ref="B28:C28"/>
    <mergeCell ref="C17:D17"/>
    <mergeCell ref="C18:D18"/>
    <mergeCell ref="E18:F18"/>
    <mergeCell ref="G18:H18"/>
    <mergeCell ref="I18:J18"/>
    <mergeCell ref="E16:F16"/>
    <mergeCell ref="G16:H16"/>
    <mergeCell ref="I16:J16"/>
    <mergeCell ref="I21:J21"/>
    <mergeCell ref="I17:J17"/>
    <mergeCell ref="G17:H17"/>
    <mergeCell ref="E17:F17"/>
    <mergeCell ref="G19:H19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A37:J37"/>
    <mergeCell ref="B32:C32"/>
    <mergeCell ref="E32:F32"/>
    <mergeCell ref="H32:J32"/>
    <mergeCell ref="E33:J33"/>
    <mergeCell ref="C36:E36"/>
    <mergeCell ref="A35:B35"/>
    <mergeCell ref="E34:J34"/>
    <mergeCell ref="F35:G35"/>
    <mergeCell ref="C35:E35"/>
    <mergeCell ref="H35:J35"/>
    <mergeCell ref="F36:J36"/>
    <mergeCell ref="A36:B36"/>
    <mergeCell ref="A33:D33"/>
    <mergeCell ref="A34:D34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  <mergeCell ref="A20:B20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3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38100</xdr:rowOff>
                  </from>
                  <to>
                    <xdr:col>3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47625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47625</xdr:rowOff>
                  </from>
                  <to>
                    <xdr:col>3</xdr:col>
                    <xdr:colOff>276225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47625</xdr:rowOff>
                  </from>
                  <to>
                    <xdr:col>5</xdr:col>
                    <xdr:colOff>447675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5</xdr:col>
                    <xdr:colOff>619125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47625</xdr:rowOff>
                  </from>
                  <to>
                    <xdr:col>5</xdr:col>
                    <xdr:colOff>200025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47625</xdr:rowOff>
                  </from>
                  <to>
                    <xdr:col>5</xdr:col>
                    <xdr:colOff>619125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47625</xdr:rowOff>
                  </from>
                  <to>
                    <xdr:col>5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638175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47625</xdr:rowOff>
                  </from>
                  <to>
                    <xdr:col>5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47625</xdr:rowOff>
                  </from>
                  <to>
                    <xdr:col>7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47625</xdr:rowOff>
                  </from>
                  <to>
                    <xdr:col>7</xdr:col>
                    <xdr:colOff>476250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47625</xdr:rowOff>
                  </from>
                  <to>
                    <xdr:col>7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47625</xdr:rowOff>
                  </from>
                  <to>
                    <xdr:col>7</xdr:col>
                    <xdr:colOff>295275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47625</xdr:rowOff>
                  </from>
                  <to>
                    <xdr:col>7</xdr:col>
                    <xdr:colOff>590550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295275</xdr:rowOff>
                  </from>
                  <to>
                    <xdr:col>7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47625</xdr:rowOff>
                  </from>
                  <to>
                    <xdr:col>7</xdr:col>
                    <xdr:colOff>400050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47625</xdr:rowOff>
                  </from>
                  <to>
                    <xdr:col>7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47625</xdr:rowOff>
                  </from>
                  <to>
                    <xdr:col>9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47625</xdr:rowOff>
                  </from>
                  <to>
                    <xdr:col>9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47625</xdr:rowOff>
                  </from>
                  <to>
                    <xdr:col>9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47625</xdr:rowOff>
                  </from>
                  <to>
                    <xdr:col>9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47625</xdr:rowOff>
                  </from>
                  <to>
                    <xdr:col>9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47625</xdr:rowOff>
                  </from>
                  <to>
                    <xdr:col>9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47625</xdr:rowOff>
                  </from>
                  <to>
                    <xdr:col>9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47625</xdr:rowOff>
                  </from>
                  <to>
                    <xdr:col>9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38100</xdr:rowOff>
                  </from>
                  <to>
                    <xdr:col>4</xdr:col>
                    <xdr:colOff>285750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619125</xdr:colOff>
                    <xdr:row>35</xdr:row>
                    <xdr:rowOff>38100</xdr:rowOff>
                  </from>
                  <to>
                    <xdr:col>8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35"/>
  <sheetViews>
    <sheetView showGridLines="0" tabSelected="1" view="pageLayout" topLeftCell="A16" zoomScaleNormal="100" workbookViewId="0">
      <selection activeCell="C29" sqref="C29:G29"/>
    </sheetView>
  </sheetViews>
  <sheetFormatPr baseColWidth="10" defaultColWidth="11.5" defaultRowHeight="15" x14ac:dyDescent="0.25"/>
  <cols>
    <col min="2" max="2" width="11.5" customWidth="1"/>
    <col min="3" max="7" width="13.375" customWidth="1"/>
    <col min="8" max="8" width="9.625" customWidth="1"/>
  </cols>
  <sheetData>
    <row r="1" spans="1:7" ht="18.75" x14ac:dyDescent="0.25">
      <c r="A1" s="2" t="s">
        <v>0</v>
      </c>
      <c r="B1" s="3"/>
      <c r="C1" s="3"/>
      <c r="D1" s="3"/>
      <c r="E1" s="3"/>
      <c r="F1" s="3"/>
      <c r="G1" s="3"/>
    </row>
    <row r="3" spans="1:7" x14ac:dyDescent="0.25">
      <c r="A3" s="6" t="s">
        <v>135</v>
      </c>
      <c r="B3" s="3"/>
      <c r="C3" s="3"/>
      <c r="D3" s="3"/>
      <c r="E3" s="3"/>
      <c r="F3" s="3"/>
      <c r="G3" s="3"/>
    </row>
    <row r="5" spans="1:7" x14ac:dyDescent="0.25">
      <c r="A5" s="53" t="s">
        <v>33</v>
      </c>
      <c r="B5" s="53"/>
      <c r="C5" s="58">
        <v>1</v>
      </c>
      <c r="D5" s="58"/>
      <c r="E5" s="58"/>
      <c r="F5" s="58"/>
      <c r="G5" s="58"/>
    </row>
    <row r="6" spans="1:7" x14ac:dyDescent="0.25">
      <c r="A6" s="53" t="s">
        <v>34</v>
      </c>
      <c r="B6" s="53"/>
      <c r="C6" s="58" t="s">
        <v>168</v>
      </c>
      <c r="D6" s="58"/>
      <c r="E6" s="58"/>
      <c r="F6" s="58"/>
      <c r="G6" s="58"/>
    </row>
    <row r="7" spans="1:7" x14ac:dyDescent="0.25">
      <c r="A7" s="53" t="s">
        <v>35</v>
      </c>
      <c r="B7" s="53"/>
      <c r="C7" s="78">
        <v>873</v>
      </c>
      <c r="D7" s="78"/>
      <c r="E7" s="78"/>
      <c r="F7" s="78"/>
      <c r="G7" s="78"/>
    </row>
    <row r="8" spans="1:7" x14ac:dyDescent="0.25">
      <c r="A8" s="53" t="s">
        <v>5</v>
      </c>
      <c r="B8" s="53"/>
      <c r="C8" s="58" t="s">
        <v>163</v>
      </c>
      <c r="D8" s="58"/>
      <c r="E8" s="58"/>
      <c r="F8" s="58"/>
      <c r="G8" s="58"/>
    </row>
    <row r="9" spans="1:7" x14ac:dyDescent="0.25">
      <c r="A9" s="53" t="s">
        <v>7</v>
      </c>
      <c r="B9" s="53"/>
      <c r="C9" s="57" t="s">
        <v>139</v>
      </c>
      <c r="D9" s="57"/>
      <c r="E9" s="7" t="s">
        <v>8</v>
      </c>
      <c r="F9" s="79" t="s">
        <v>160</v>
      </c>
      <c r="G9" s="80"/>
    </row>
    <row r="10" spans="1:7" x14ac:dyDescent="0.25">
      <c r="A10" s="53" t="s">
        <v>9</v>
      </c>
      <c r="B10" s="53"/>
      <c r="C10" s="66">
        <v>5942574</v>
      </c>
      <c r="D10" s="60"/>
      <c r="E10" s="7" t="s">
        <v>10</v>
      </c>
      <c r="F10" s="87">
        <v>758937</v>
      </c>
      <c r="G10" s="80"/>
    </row>
    <row r="11" spans="1:7" ht="40.5" customHeight="1" x14ac:dyDescent="0.25">
      <c r="A11" s="53" t="s">
        <v>6</v>
      </c>
      <c r="B11" s="53"/>
      <c r="C11" s="84" t="s">
        <v>164</v>
      </c>
      <c r="D11" s="85"/>
      <c r="E11" s="85"/>
      <c r="F11" s="85"/>
      <c r="G11" s="86"/>
    </row>
    <row r="12" spans="1:7" ht="30" customHeight="1" x14ac:dyDescent="0.25">
      <c r="A12" s="53" t="s">
        <v>36</v>
      </c>
      <c r="B12" s="53"/>
      <c r="C12" s="58" t="s">
        <v>161</v>
      </c>
      <c r="D12" s="58"/>
      <c r="E12" s="58"/>
      <c r="F12" s="58"/>
      <c r="G12" s="58"/>
    </row>
    <row r="13" spans="1:7" ht="26.25" customHeight="1" x14ac:dyDescent="0.25">
      <c r="A13" s="81" t="s">
        <v>37</v>
      </c>
      <c r="B13" s="81"/>
      <c r="C13" s="51"/>
      <c r="D13" s="51"/>
      <c r="E13" s="51"/>
      <c r="F13" s="51"/>
      <c r="G13" s="51"/>
    </row>
    <row r="14" spans="1:7" x14ac:dyDescent="0.25">
      <c r="A14" s="42" t="s">
        <v>38</v>
      </c>
      <c r="B14" s="5"/>
      <c r="C14" s="5"/>
      <c r="D14" s="5"/>
      <c r="E14" s="5"/>
      <c r="F14" s="5"/>
      <c r="G14" s="5"/>
    </row>
    <row r="16" spans="1:7" x14ac:dyDescent="0.25">
      <c r="A16" s="6" t="s">
        <v>136</v>
      </c>
      <c r="B16" s="3"/>
      <c r="C16" s="3"/>
      <c r="D16" s="3"/>
      <c r="E16" s="3"/>
      <c r="F16" s="3"/>
      <c r="G16" s="3"/>
    </row>
    <row r="18" spans="1:7" x14ac:dyDescent="0.25">
      <c r="A18" s="89" t="s">
        <v>39</v>
      </c>
      <c r="B18" s="89"/>
      <c r="C18" s="82">
        <v>43881</v>
      </c>
      <c r="D18" s="58"/>
      <c r="E18" s="58"/>
      <c r="F18" s="58"/>
      <c r="G18" s="58"/>
    </row>
    <row r="19" spans="1:7" x14ac:dyDescent="0.25">
      <c r="A19" s="90" t="s">
        <v>40</v>
      </c>
      <c r="B19" s="90"/>
      <c r="C19" s="83">
        <v>0.46527777777777773</v>
      </c>
      <c r="D19" s="58"/>
      <c r="E19" s="58"/>
      <c r="F19" s="58"/>
      <c r="G19" s="58"/>
    </row>
    <row r="20" spans="1:7" x14ac:dyDescent="0.25">
      <c r="A20" s="90" t="s">
        <v>41</v>
      </c>
      <c r="B20" s="90"/>
      <c r="C20" s="83">
        <v>0.47916666666666669</v>
      </c>
      <c r="D20" s="58"/>
      <c r="E20" s="58"/>
      <c r="F20" s="58"/>
      <c r="G20" s="58"/>
    </row>
    <row r="21" spans="1:7" ht="15" customHeight="1" x14ac:dyDescent="0.25">
      <c r="A21" s="90" t="s">
        <v>42</v>
      </c>
      <c r="B21" s="90"/>
      <c r="C21" s="88"/>
      <c r="D21" s="88"/>
      <c r="E21" s="88"/>
      <c r="F21" s="88"/>
      <c r="G21" s="88"/>
    </row>
    <row r="22" spans="1:7" ht="15" customHeight="1" x14ac:dyDescent="0.25">
      <c r="A22" s="89" t="s">
        <v>43</v>
      </c>
      <c r="B22" s="89"/>
      <c r="C22" s="88"/>
      <c r="D22" s="88"/>
      <c r="E22" s="88"/>
      <c r="F22" s="88"/>
      <c r="G22" s="88"/>
    </row>
    <row r="23" spans="1:7" ht="28.5" customHeight="1" x14ac:dyDescent="0.25">
      <c r="A23" s="81" t="s">
        <v>44</v>
      </c>
      <c r="B23" s="81"/>
      <c r="C23" s="101" t="s">
        <v>169</v>
      </c>
      <c r="D23" s="101"/>
      <c r="E23" s="101"/>
      <c r="F23" s="101"/>
      <c r="G23" s="101"/>
    </row>
    <row r="24" spans="1:7" ht="33" customHeight="1" x14ac:dyDescent="0.25">
      <c r="A24" s="100" t="s">
        <v>45</v>
      </c>
      <c r="B24" s="100"/>
      <c r="C24" s="61"/>
      <c r="D24" s="61"/>
      <c r="E24" s="61"/>
      <c r="F24" s="61"/>
      <c r="G24" s="61"/>
    </row>
    <row r="25" spans="1:7" x14ac:dyDescent="0.25">
      <c r="A25" s="89" t="s">
        <v>46</v>
      </c>
      <c r="B25" s="89"/>
      <c r="C25" s="58" t="s">
        <v>150</v>
      </c>
      <c r="D25" s="58"/>
      <c r="E25" s="58"/>
      <c r="F25" s="58"/>
      <c r="G25" s="58"/>
    </row>
    <row r="26" spans="1:7" ht="25.5" x14ac:dyDescent="0.25">
      <c r="A26" s="100" t="s">
        <v>47</v>
      </c>
      <c r="B26" s="100"/>
      <c r="C26" s="39"/>
      <c r="D26" s="7" t="s">
        <v>48</v>
      </c>
      <c r="E26" s="9"/>
      <c r="F26" s="7" t="s">
        <v>49</v>
      </c>
      <c r="G26" s="9"/>
    </row>
    <row r="28" spans="1:7" ht="41.25" customHeight="1" x14ac:dyDescent="0.25">
      <c r="A28" s="81" t="s">
        <v>132</v>
      </c>
      <c r="B28" s="81"/>
      <c r="C28" s="101" t="s">
        <v>177</v>
      </c>
      <c r="D28" s="101"/>
      <c r="E28" s="101"/>
      <c r="F28" s="58"/>
      <c r="G28" s="58"/>
    </row>
    <row r="29" spans="1:7" ht="53.25" customHeight="1" x14ac:dyDescent="0.25">
      <c r="A29" s="100" t="s">
        <v>133</v>
      </c>
      <c r="B29" s="100"/>
      <c r="C29" s="101" t="s">
        <v>159</v>
      </c>
      <c r="D29" s="101"/>
      <c r="E29" s="101"/>
      <c r="F29" s="101"/>
      <c r="G29" s="101"/>
    </row>
    <row r="31" spans="1:7" ht="15" customHeight="1" x14ac:dyDescent="0.25">
      <c r="A31" s="91" t="s">
        <v>134</v>
      </c>
      <c r="B31" s="92"/>
      <c r="C31" s="92"/>
      <c r="D31" s="92"/>
      <c r="E31" s="92"/>
      <c r="F31" s="92"/>
      <c r="G31" s="93"/>
    </row>
    <row r="32" spans="1:7" x14ac:dyDescent="0.25">
      <c r="A32" s="94"/>
      <c r="B32" s="95"/>
      <c r="C32" s="95"/>
      <c r="D32" s="95"/>
      <c r="E32" s="95"/>
      <c r="F32" s="95"/>
      <c r="G32" s="96"/>
    </row>
    <row r="33" spans="1:7" ht="18.75" customHeight="1" x14ac:dyDescent="0.25">
      <c r="A33" s="94"/>
      <c r="B33" s="95"/>
      <c r="C33" s="95"/>
      <c r="D33" s="95"/>
      <c r="E33" s="95"/>
      <c r="F33" s="95"/>
      <c r="G33" s="96"/>
    </row>
    <row r="34" spans="1:7" x14ac:dyDescent="0.25">
      <c r="A34" s="97"/>
      <c r="B34" s="98"/>
      <c r="C34" s="98"/>
      <c r="D34" s="98"/>
      <c r="E34" s="98"/>
      <c r="F34" s="98"/>
      <c r="G34" s="99"/>
    </row>
    <row r="35" spans="1:7" x14ac:dyDescent="0.25">
      <c r="A35" s="35"/>
      <c r="B35" s="35"/>
      <c r="C35" s="35"/>
      <c r="D35" s="35"/>
      <c r="E35" s="35"/>
      <c r="F35" s="35"/>
      <c r="G35" s="35"/>
    </row>
  </sheetData>
  <mergeCells count="45"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  <mergeCell ref="C21:D21"/>
    <mergeCell ref="E21:G21"/>
    <mergeCell ref="C22:D22"/>
    <mergeCell ref="E22:G22"/>
    <mergeCell ref="A18:B18"/>
    <mergeCell ref="A19:B19"/>
    <mergeCell ref="A20:B20"/>
    <mergeCell ref="A21:B21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5:G5"/>
    <mergeCell ref="C6:G6"/>
    <mergeCell ref="C7:G7"/>
    <mergeCell ref="C8:G8"/>
    <mergeCell ref="F9:G9"/>
    <mergeCell ref="A5:B5"/>
    <mergeCell ref="A6:B6"/>
    <mergeCell ref="A7:B7"/>
    <mergeCell ref="A8:B8"/>
    <mergeCell ref="A12:B12"/>
    <mergeCell ref="A10:B10"/>
    <mergeCell ref="A9:B9"/>
    <mergeCell ref="A11:B11"/>
  </mergeCells>
  <pageMargins left="0.7" right="0.7" top="0.81145833333333328" bottom="0.75" header="0.3" footer="0.3"/>
  <pageSetup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742950</xdr:colOff>
                    <xdr:row>23</xdr:row>
                    <xdr:rowOff>104775</xdr:rowOff>
                  </from>
                  <to>
                    <xdr:col>5</xdr:col>
                    <xdr:colOff>762000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19050</xdr:rowOff>
                  </from>
                  <to>
                    <xdr:col>3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752475</xdr:colOff>
                    <xdr:row>20</xdr:row>
                    <xdr:rowOff>19050</xdr:rowOff>
                  </from>
                  <to>
                    <xdr:col>5</xdr:col>
                    <xdr:colOff>733425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19050</xdr:rowOff>
                  </from>
                  <to>
                    <xdr:col>3</xdr:col>
                    <xdr:colOff>514350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752475</xdr:colOff>
                    <xdr:row>21</xdr:row>
                    <xdr:rowOff>19050</xdr:rowOff>
                  </from>
                  <to>
                    <xdr:col>5</xdr:col>
                    <xdr:colOff>819150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76200</xdr:rowOff>
                  </from>
                  <to>
                    <xdr:col>2</xdr:col>
                    <xdr:colOff>752475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76200</xdr:rowOff>
                  </from>
                  <to>
                    <xdr:col>4</xdr:col>
                    <xdr:colOff>714375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733425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790575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45"/>
  <sheetViews>
    <sheetView showGridLines="0" view="pageLayout" topLeftCell="A28" zoomScaleNormal="100" workbookViewId="0">
      <selection activeCell="D29" sqref="D29:H29"/>
    </sheetView>
  </sheetViews>
  <sheetFormatPr baseColWidth="10" defaultColWidth="11.5" defaultRowHeight="15" x14ac:dyDescent="0.25"/>
  <cols>
    <col min="1" max="1" width="8.5" customWidth="1"/>
    <col min="2" max="2" width="14" customWidth="1"/>
    <col min="3" max="3" width="3.5" customWidth="1"/>
    <col min="4" max="4" width="18.375" customWidth="1"/>
    <col min="5" max="5" width="8.5" customWidth="1"/>
    <col min="6" max="6" width="13.5" customWidth="1"/>
    <col min="7" max="7" width="3.875" customWidth="1"/>
    <col min="8" max="8" width="18.625" customWidth="1"/>
  </cols>
  <sheetData>
    <row r="1" spans="1:8" ht="18.75" x14ac:dyDescent="0.25">
      <c r="A1" s="2" t="s">
        <v>137</v>
      </c>
      <c r="B1" s="3"/>
      <c r="C1" s="3"/>
      <c r="D1" s="3"/>
      <c r="E1" s="3"/>
      <c r="F1" s="3"/>
      <c r="G1" s="3"/>
      <c r="H1" s="3"/>
    </row>
    <row r="3" spans="1:8" x14ac:dyDescent="0.25">
      <c r="A3" s="108"/>
      <c r="B3" s="108"/>
      <c r="C3" s="108"/>
      <c r="D3" s="108"/>
      <c r="E3" s="108"/>
      <c r="F3" s="108"/>
      <c r="G3" s="108"/>
      <c r="H3" s="108"/>
    </row>
    <row r="4" spans="1:8" x14ac:dyDescent="0.25">
      <c r="A4" s="109"/>
      <c r="B4" s="110"/>
      <c r="C4" s="110"/>
      <c r="D4" s="110"/>
      <c r="E4" s="110"/>
      <c r="F4" s="110"/>
      <c r="G4" s="110"/>
      <c r="H4" s="111"/>
    </row>
    <row r="5" spans="1:8" x14ac:dyDescent="0.25">
      <c r="A5" s="112"/>
      <c r="B5" s="113"/>
      <c r="C5" s="113"/>
      <c r="D5" s="113"/>
      <c r="E5" s="113"/>
      <c r="F5" s="113"/>
      <c r="G5" s="113"/>
      <c r="H5" s="114"/>
    </row>
    <row r="6" spans="1:8" x14ac:dyDescent="0.25">
      <c r="A6" s="112"/>
      <c r="B6" s="113"/>
      <c r="C6" s="113"/>
      <c r="D6" s="113"/>
      <c r="E6" s="113"/>
      <c r="F6" s="113"/>
      <c r="G6" s="113"/>
      <c r="H6" s="114"/>
    </row>
    <row r="7" spans="1:8" x14ac:dyDescent="0.25">
      <c r="A7" s="112"/>
      <c r="B7" s="113"/>
      <c r="C7" s="113"/>
      <c r="D7" s="113"/>
      <c r="E7" s="113"/>
      <c r="F7" s="113"/>
      <c r="G7" s="113"/>
      <c r="H7" s="114"/>
    </row>
    <row r="8" spans="1:8" x14ac:dyDescent="0.25">
      <c r="A8" s="112"/>
      <c r="B8" s="113"/>
      <c r="C8" s="113"/>
      <c r="D8" s="113"/>
      <c r="E8" s="113"/>
      <c r="F8" s="113"/>
      <c r="G8" s="113"/>
      <c r="H8" s="114"/>
    </row>
    <row r="9" spans="1:8" x14ac:dyDescent="0.25">
      <c r="A9" s="112"/>
      <c r="B9" s="113"/>
      <c r="C9" s="113"/>
      <c r="D9" s="113"/>
      <c r="E9" s="113"/>
      <c r="F9" s="113"/>
      <c r="G9" s="113"/>
      <c r="H9" s="114"/>
    </row>
    <row r="10" spans="1:8" x14ac:dyDescent="0.25">
      <c r="A10" s="112"/>
      <c r="B10" s="113"/>
      <c r="C10" s="113"/>
      <c r="D10" s="113"/>
      <c r="E10" s="113"/>
      <c r="F10" s="113"/>
      <c r="G10" s="113"/>
      <c r="H10" s="114"/>
    </row>
    <row r="11" spans="1:8" x14ac:dyDescent="0.25">
      <c r="A11" s="112"/>
      <c r="B11" s="113"/>
      <c r="C11" s="113"/>
      <c r="D11" s="113"/>
      <c r="E11" s="113"/>
      <c r="F11" s="113"/>
      <c r="G11" s="113"/>
      <c r="H11" s="114"/>
    </row>
    <row r="12" spans="1:8" x14ac:dyDescent="0.25">
      <c r="A12" s="112"/>
      <c r="B12" s="113"/>
      <c r="C12" s="113"/>
      <c r="D12" s="113"/>
      <c r="E12" s="113"/>
      <c r="F12" s="113"/>
      <c r="G12" s="113"/>
      <c r="H12" s="114"/>
    </row>
    <row r="13" spans="1:8" x14ac:dyDescent="0.25">
      <c r="A13" s="112"/>
      <c r="B13" s="113"/>
      <c r="C13" s="113"/>
      <c r="D13" s="113"/>
      <c r="E13" s="113"/>
      <c r="F13" s="113"/>
      <c r="G13" s="113"/>
      <c r="H13" s="114"/>
    </row>
    <row r="14" spans="1:8" x14ac:dyDescent="0.25">
      <c r="A14" s="112"/>
      <c r="B14" s="113"/>
      <c r="C14" s="113"/>
      <c r="D14" s="113"/>
      <c r="E14" s="113"/>
      <c r="F14" s="113"/>
      <c r="G14" s="113"/>
      <c r="H14" s="114"/>
    </row>
    <row r="15" spans="1:8" x14ac:dyDescent="0.25">
      <c r="A15" s="112"/>
      <c r="B15" s="113"/>
      <c r="C15" s="113"/>
      <c r="D15" s="113"/>
      <c r="E15" s="113"/>
      <c r="F15" s="113"/>
      <c r="G15" s="113"/>
      <c r="H15" s="114"/>
    </row>
    <row r="16" spans="1:8" x14ac:dyDescent="0.25">
      <c r="A16" s="112"/>
      <c r="B16" s="113"/>
      <c r="C16" s="113"/>
      <c r="D16" s="113"/>
      <c r="E16" s="113"/>
      <c r="F16" s="113"/>
      <c r="G16" s="113"/>
      <c r="H16" s="114"/>
    </row>
    <row r="17" spans="1:8" x14ac:dyDescent="0.25">
      <c r="A17" s="112"/>
      <c r="B17" s="113"/>
      <c r="C17" s="113"/>
      <c r="D17" s="113"/>
      <c r="E17" s="113"/>
      <c r="F17" s="113"/>
      <c r="G17" s="113"/>
      <c r="H17" s="114"/>
    </row>
    <row r="18" spans="1:8" x14ac:dyDescent="0.25">
      <c r="A18" s="112"/>
      <c r="B18" s="113"/>
      <c r="C18" s="113"/>
      <c r="D18" s="113"/>
      <c r="E18" s="113"/>
      <c r="F18" s="113"/>
      <c r="G18" s="113"/>
      <c r="H18" s="114"/>
    </row>
    <row r="19" spans="1:8" x14ac:dyDescent="0.25">
      <c r="A19" s="112"/>
      <c r="B19" s="113"/>
      <c r="C19" s="113"/>
      <c r="D19" s="113"/>
      <c r="E19" s="113"/>
      <c r="F19" s="113"/>
      <c r="G19" s="113"/>
      <c r="H19" s="114"/>
    </row>
    <row r="20" spans="1:8" x14ac:dyDescent="0.25">
      <c r="A20" s="112"/>
      <c r="B20" s="113"/>
      <c r="C20" s="113"/>
      <c r="D20" s="113"/>
      <c r="E20" s="113"/>
      <c r="F20" s="113"/>
      <c r="G20" s="113"/>
      <c r="H20" s="114"/>
    </row>
    <row r="21" spans="1:8" x14ac:dyDescent="0.25">
      <c r="A21" s="112"/>
      <c r="B21" s="113"/>
      <c r="C21" s="113"/>
      <c r="D21" s="113"/>
      <c r="E21" s="113"/>
      <c r="F21" s="113"/>
      <c r="G21" s="113"/>
      <c r="H21" s="114"/>
    </row>
    <row r="22" spans="1:8" x14ac:dyDescent="0.25">
      <c r="A22" s="112"/>
      <c r="B22" s="113"/>
      <c r="C22" s="113"/>
      <c r="D22" s="113"/>
      <c r="E22" s="113"/>
      <c r="F22" s="113"/>
      <c r="G22" s="113"/>
      <c r="H22" s="114"/>
    </row>
    <row r="23" spans="1:8" x14ac:dyDescent="0.25">
      <c r="A23" s="112"/>
      <c r="B23" s="113"/>
      <c r="C23" s="113"/>
      <c r="D23" s="113"/>
      <c r="E23" s="113"/>
      <c r="F23" s="113"/>
      <c r="G23" s="113"/>
      <c r="H23" s="114"/>
    </row>
    <row r="24" spans="1:8" x14ac:dyDescent="0.25">
      <c r="A24" s="112"/>
      <c r="B24" s="113"/>
      <c r="C24" s="113"/>
      <c r="D24" s="113"/>
      <c r="E24" s="113"/>
      <c r="F24" s="113"/>
      <c r="G24" s="113"/>
      <c r="H24" s="114"/>
    </row>
    <row r="25" spans="1:8" x14ac:dyDescent="0.25">
      <c r="A25" s="112"/>
      <c r="B25" s="113"/>
      <c r="C25" s="113"/>
      <c r="D25" s="113"/>
      <c r="E25" s="113"/>
      <c r="F25" s="113"/>
      <c r="G25" s="113"/>
      <c r="H25" s="114"/>
    </row>
    <row r="26" spans="1:8" x14ac:dyDescent="0.25">
      <c r="A26" s="112"/>
      <c r="B26" s="113"/>
      <c r="C26" s="113"/>
      <c r="D26" s="113"/>
      <c r="E26" s="113"/>
      <c r="F26" s="113"/>
      <c r="G26" s="113"/>
      <c r="H26" s="114"/>
    </row>
    <row r="27" spans="1:8" x14ac:dyDescent="0.25">
      <c r="A27" s="115"/>
      <c r="B27" s="116"/>
      <c r="C27" s="116"/>
      <c r="D27" s="116"/>
      <c r="E27" s="116"/>
      <c r="F27" s="116"/>
      <c r="G27" s="116"/>
      <c r="H27" s="117"/>
    </row>
    <row r="28" spans="1:8" x14ac:dyDescent="0.25">
      <c r="A28" s="62" t="s">
        <v>50</v>
      </c>
      <c r="B28" s="62"/>
      <c r="C28" s="62"/>
      <c r="D28" s="58" t="s">
        <v>143</v>
      </c>
      <c r="E28" s="58"/>
      <c r="F28" s="58"/>
      <c r="G28" s="58"/>
      <c r="H28" s="58"/>
    </row>
    <row r="29" spans="1:8" x14ac:dyDescent="0.25">
      <c r="A29" s="62" t="s">
        <v>51</v>
      </c>
      <c r="B29" s="62"/>
      <c r="C29" s="62"/>
      <c r="D29" s="58"/>
      <c r="E29" s="58"/>
      <c r="F29" s="58"/>
      <c r="G29" s="58"/>
      <c r="H29" s="58"/>
    </row>
    <row r="31" spans="1:8" x14ac:dyDescent="0.25">
      <c r="A31" s="8" t="s">
        <v>52</v>
      </c>
      <c r="B31" s="3"/>
      <c r="C31" s="3"/>
      <c r="D31" s="3"/>
      <c r="E31" s="3"/>
      <c r="F31" s="3"/>
      <c r="G31" s="3"/>
      <c r="H31" s="3"/>
    </row>
    <row r="33" spans="1:8" x14ac:dyDescent="0.25">
      <c r="A33" s="106" t="s">
        <v>7</v>
      </c>
      <c r="B33" s="106"/>
      <c r="C33" s="58" t="s">
        <v>139</v>
      </c>
      <c r="D33" s="58"/>
      <c r="E33" s="106" t="s">
        <v>8</v>
      </c>
      <c r="F33" s="106"/>
      <c r="G33" s="58" t="s">
        <v>160</v>
      </c>
      <c r="H33" s="58"/>
    </row>
    <row r="34" spans="1:8" x14ac:dyDescent="0.25">
      <c r="A34" s="106" t="s">
        <v>53</v>
      </c>
      <c r="B34" s="106"/>
      <c r="C34" s="106"/>
      <c r="D34" s="106"/>
      <c r="E34" s="106" t="s">
        <v>54</v>
      </c>
      <c r="F34" s="106"/>
      <c r="G34" s="106"/>
      <c r="H34" s="106"/>
    </row>
    <row r="35" spans="1:8" x14ac:dyDescent="0.25">
      <c r="A35" s="41" t="s">
        <v>55</v>
      </c>
      <c r="B35" s="41" t="s">
        <v>56</v>
      </c>
      <c r="C35" s="106" t="s">
        <v>57</v>
      </c>
      <c r="D35" s="106"/>
      <c r="E35" s="41" t="s">
        <v>55</v>
      </c>
      <c r="F35" s="41" t="s">
        <v>56</v>
      </c>
      <c r="G35" s="106" t="s">
        <v>57</v>
      </c>
      <c r="H35" s="106"/>
    </row>
    <row r="36" spans="1:8" x14ac:dyDescent="0.25">
      <c r="A36" s="103" t="s">
        <v>151</v>
      </c>
      <c r="B36" s="105" t="s">
        <v>144</v>
      </c>
      <c r="C36" s="14" t="s">
        <v>58</v>
      </c>
      <c r="D36" s="44">
        <v>5942579</v>
      </c>
      <c r="E36" s="103" t="s">
        <v>152</v>
      </c>
      <c r="F36" s="105" t="s">
        <v>145</v>
      </c>
      <c r="G36" s="14" t="s">
        <v>58</v>
      </c>
      <c r="H36" s="44">
        <v>5942574</v>
      </c>
    </row>
    <row r="37" spans="1:8" x14ac:dyDescent="0.25">
      <c r="A37" s="104"/>
      <c r="B37" s="102"/>
      <c r="C37" s="14" t="s">
        <v>59</v>
      </c>
      <c r="D37" s="44">
        <v>758932</v>
      </c>
      <c r="E37" s="104"/>
      <c r="F37" s="102"/>
      <c r="G37" s="14" t="s">
        <v>59</v>
      </c>
      <c r="H37" s="44">
        <v>758937</v>
      </c>
    </row>
    <row r="38" spans="1:8" x14ac:dyDescent="0.25">
      <c r="A38" s="102"/>
      <c r="B38" s="102"/>
      <c r="C38" s="14" t="s">
        <v>58</v>
      </c>
      <c r="D38" s="13"/>
      <c r="E38" s="102"/>
      <c r="F38" s="102"/>
      <c r="G38" s="14" t="s">
        <v>58</v>
      </c>
      <c r="H38" s="13"/>
    </row>
    <row r="39" spans="1:8" x14ac:dyDescent="0.25">
      <c r="A39" s="102"/>
      <c r="B39" s="102"/>
      <c r="C39" s="14" t="s">
        <v>59</v>
      </c>
      <c r="D39" s="13"/>
      <c r="E39" s="102"/>
      <c r="F39" s="102"/>
      <c r="G39" s="14" t="s">
        <v>59</v>
      </c>
      <c r="H39" s="13"/>
    </row>
    <row r="40" spans="1:8" x14ac:dyDescent="0.25">
      <c r="A40" s="102"/>
      <c r="B40" s="102"/>
      <c r="C40" s="14" t="s">
        <v>58</v>
      </c>
      <c r="D40" s="13"/>
      <c r="E40" s="102"/>
      <c r="F40" s="102"/>
      <c r="G40" s="14" t="s">
        <v>58</v>
      </c>
      <c r="H40" s="13"/>
    </row>
    <row r="41" spans="1:8" x14ac:dyDescent="0.25">
      <c r="A41" s="102"/>
      <c r="B41" s="102"/>
      <c r="C41" s="14" t="s">
        <v>59</v>
      </c>
      <c r="D41" s="13"/>
      <c r="E41" s="102"/>
      <c r="F41" s="102"/>
      <c r="G41" s="14" t="s">
        <v>59</v>
      </c>
      <c r="H41" s="13"/>
    </row>
    <row r="42" spans="1:8" x14ac:dyDescent="0.25">
      <c r="A42" s="102"/>
      <c r="B42" s="102"/>
      <c r="C42" s="14" t="s">
        <v>58</v>
      </c>
      <c r="D42" s="13"/>
      <c r="E42" s="102"/>
      <c r="F42" s="102"/>
      <c r="G42" s="14" t="s">
        <v>58</v>
      </c>
      <c r="H42" s="13"/>
    </row>
    <row r="43" spans="1:8" x14ac:dyDescent="0.25">
      <c r="A43" s="102"/>
      <c r="B43" s="102"/>
      <c r="C43" s="14" t="s">
        <v>59</v>
      </c>
      <c r="D43" s="13"/>
      <c r="E43" s="102"/>
      <c r="F43" s="102"/>
      <c r="G43" s="14" t="s">
        <v>59</v>
      </c>
      <c r="H43" s="13"/>
    </row>
    <row r="44" spans="1:8" x14ac:dyDescent="0.25">
      <c r="A44" s="107" t="s">
        <v>60</v>
      </c>
      <c r="B44" s="107"/>
      <c r="C44" s="107"/>
      <c r="D44" s="107"/>
      <c r="E44" s="107"/>
      <c r="F44" s="107"/>
      <c r="G44" s="107"/>
      <c r="H44" s="107"/>
    </row>
    <row r="45" spans="1:8" x14ac:dyDescent="0.25">
      <c r="A45" s="35"/>
      <c r="B45" s="35"/>
      <c r="C45" s="35"/>
      <c r="D45" s="35"/>
      <c r="E45" s="35"/>
      <c r="F45" s="35"/>
      <c r="G45" s="35"/>
      <c r="H45" s="35"/>
    </row>
  </sheetData>
  <mergeCells count="32">
    <mergeCell ref="A4:H27"/>
    <mergeCell ref="A33:B33"/>
    <mergeCell ref="C33:D33"/>
    <mergeCell ref="E34:H34"/>
    <mergeCell ref="A34:D34"/>
    <mergeCell ref="G33:H33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</mergeCells>
  <pageMargins left="0.7" right="0.7" top="0.75" bottom="0.75" header="0.3" footer="0.3"/>
  <pageSetup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781050</xdr:colOff>
                    <xdr:row>1</xdr:row>
                    <xdr:rowOff>161925</xdr:rowOff>
                  </from>
                  <to>
                    <xdr:col>3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1</xdr:row>
                    <xdr:rowOff>180975</xdr:rowOff>
                  </from>
                  <to>
                    <xdr:col>7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H46"/>
  <sheetViews>
    <sheetView showGridLines="0" view="pageLayout" topLeftCell="A10" zoomScaleNormal="100" workbookViewId="0">
      <selection activeCell="G25" sqref="G25"/>
    </sheetView>
  </sheetViews>
  <sheetFormatPr baseColWidth="10" defaultColWidth="11.5" defaultRowHeight="15" x14ac:dyDescent="0.25"/>
  <cols>
    <col min="1" max="1" width="21.375" customWidth="1"/>
    <col min="2" max="7" width="9.5" customWidth="1"/>
    <col min="8" max="8" width="9.875" customWidth="1"/>
  </cols>
  <sheetData>
    <row r="1" spans="1:8" ht="24" customHeight="1" x14ac:dyDescent="0.25">
      <c r="A1" s="2" t="s">
        <v>138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25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25">
      <c r="A5" s="121" t="s">
        <v>61</v>
      </c>
      <c r="B5" s="121"/>
      <c r="C5" s="121"/>
      <c r="D5" s="122">
        <v>1</v>
      </c>
      <c r="E5" s="122"/>
      <c r="F5" s="122"/>
      <c r="G5" s="122"/>
      <c r="H5" s="122"/>
    </row>
    <row r="6" spans="1:8" ht="15" customHeight="1" x14ac:dyDescent="0.25">
      <c r="A6" s="108"/>
      <c r="B6" s="108"/>
      <c r="C6" s="108"/>
      <c r="D6" s="123"/>
      <c r="E6" s="124"/>
      <c r="F6" s="124"/>
      <c r="G6" s="124"/>
      <c r="H6" s="125"/>
    </row>
    <row r="9" spans="1:8" x14ac:dyDescent="0.25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36">
        <v>70.2</v>
      </c>
      <c r="C11" s="1"/>
      <c r="D11" s="36">
        <v>67.2</v>
      </c>
      <c r="E11" s="1"/>
      <c r="F11" s="36">
        <v>83.9</v>
      </c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65</v>
      </c>
      <c r="B13" s="36">
        <v>72.900000000000006</v>
      </c>
      <c r="C13" s="1"/>
      <c r="D13" s="36">
        <v>66.3</v>
      </c>
      <c r="E13" s="1"/>
      <c r="F13" s="36">
        <v>75.8</v>
      </c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36">
        <v>74.400000000000006</v>
      </c>
      <c r="C15" s="1"/>
      <c r="D15" s="36">
        <v>66</v>
      </c>
      <c r="E15" s="1"/>
      <c r="F15" s="36">
        <v>79</v>
      </c>
    </row>
    <row r="16" spans="1:8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36"/>
      <c r="C19" s="1"/>
      <c r="D19" s="36"/>
      <c r="F19" s="36"/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36"/>
      <c r="C21" s="1"/>
      <c r="D21" s="36"/>
      <c r="F21" s="36"/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36"/>
      <c r="C23" s="1"/>
      <c r="D23" s="36"/>
      <c r="F23" s="36"/>
    </row>
    <row r="24" spans="1:6" x14ac:dyDescent="0.25">
      <c r="A24" s="1"/>
      <c r="B24" s="1"/>
      <c r="C24" s="1"/>
      <c r="D24" s="1"/>
      <c r="F24" s="1"/>
    </row>
    <row r="25" spans="1:6" x14ac:dyDescent="0.25">
      <c r="A25" s="1"/>
      <c r="B25" s="1" t="s">
        <v>62</v>
      </c>
      <c r="C25" s="1"/>
      <c r="D25" s="1" t="s">
        <v>63</v>
      </c>
      <c r="F25" s="1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36"/>
      <c r="C27" s="1"/>
      <c r="D27" s="36"/>
      <c r="F27" s="36"/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36"/>
      <c r="C29" s="1"/>
      <c r="D29" s="36"/>
      <c r="F29" s="36"/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36"/>
      <c r="C31" s="1"/>
      <c r="D31" s="36"/>
      <c r="F31" s="36"/>
    </row>
    <row r="32" spans="1:6" ht="22.5" customHeight="1" x14ac:dyDescent="0.25">
      <c r="A32" s="1"/>
      <c r="B32" s="33"/>
      <c r="C32" s="1"/>
      <c r="D32" s="33"/>
      <c r="E32" s="1"/>
      <c r="F32" s="33"/>
    </row>
    <row r="34" spans="1:8" x14ac:dyDescent="0.25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25">
      <c r="A36" s="43" t="s">
        <v>69</v>
      </c>
      <c r="B36" s="108"/>
      <c r="C36" s="108"/>
      <c r="D36" s="108"/>
      <c r="E36" s="108"/>
      <c r="F36" s="108"/>
      <c r="G36" s="108"/>
      <c r="H36" s="108"/>
    </row>
    <row r="37" spans="1:8" x14ac:dyDescent="0.25">
      <c r="A37" s="12" t="s">
        <v>70</v>
      </c>
      <c r="B37" s="126"/>
      <c r="C37" s="126"/>
      <c r="D37" s="126"/>
      <c r="E37" s="121" t="s">
        <v>71</v>
      </c>
      <c r="F37" s="121"/>
      <c r="G37" s="120"/>
      <c r="H37" s="120"/>
    </row>
    <row r="38" spans="1:8" x14ac:dyDescent="0.25">
      <c r="D38" s="37"/>
      <c r="E38" s="37"/>
      <c r="G38" s="37"/>
      <c r="H38" s="37"/>
    </row>
    <row r="39" spans="1:8" x14ac:dyDescent="0.25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25">
      <c r="A40" s="1" t="s">
        <v>62</v>
      </c>
      <c r="B40" s="38"/>
      <c r="C40" s="38"/>
      <c r="D40" s="38"/>
      <c r="E40" s="38"/>
      <c r="F40" s="38"/>
      <c r="G40" s="38"/>
    </row>
    <row r="42" spans="1:8" x14ac:dyDescent="0.25">
      <c r="A42" s="106" t="s">
        <v>78</v>
      </c>
      <c r="B42" s="106"/>
      <c r="C42" s="106"/>
      <c r="D42" s="106"/>
      <c r="E42" s="106"/>
      <c r="F42" s="106"/>
      <c r="G42" s="106"/>
      <c r="H42" s="106"/>
    </row>
    <row r="43" spans="1:8" x14ac:dyDescent="0.25">
      <c r="A43" s="118" t="s">
        <v>153</v>
      </c>
      <c r="B43" s="119"/>
      <c r="C43" s="119"/>
      <c r="D43" s="119"/>
      <c r="E43" s="119"/>
      <c r="F43" s="119"/>
      <c r="G43" s="119"/>
      <c r="H43" s="119"/>
    </row>
    <row r="44" spans="1:8" x14ac:dyDescent="0.25">
      <c r="A44" s="118" t="s">
        <v>154</v>
      </c>
      <c r="B44" s="119"/>
      <c r="C44" s="119"/>
      <c r="D44" s="119"/>
      <c r="E44" s="119"/>
      <c r="F44" s="119"/>
      <c r="G44" s="119"/>
      <c r="H44" s="119"/>
    </row>
    <row r="45" spans="1:8" x14ac:dyDescent="0.25">
      <c r="A45" s="118" t="s">
        <v>155</v>
      </c>
      <c r="B45" s="119"/>
      <c r="C45" s="119"/>
      <c r="D45" s="119"/>
      <c r="E45" s="119"/>
      <c r="F45" s="119"/>
      <c r="G45" s="119"/>
      <c r="H45" s="119"/>
    </row>
    <row r="46" spans="1:8" x14ac:dyDescent="0.25">
      <c r="A46" s="22"/>
      <c r="B46" s="22"/>
      <c r="C46" s="22"/>
      <c r="D46" s="22"/>
      <c r="E46" s="22"/>
      <c r="F46" s="22"/>
      <c r="G46" s="22"/>
      <c r="H46" s="22"/>
    </row>
  </sheetData>
  <mergeCells count="13">
    <mergeCell ref="A44:H44"/>
    <mergeCell ref="A45:H45"/>
    <mergeCell ref="G37:H37"/>
    <mergeCell ref="A6:C6"/>
    <mergeCell ref="A5:C5"/>
    <mergeCell ref="D5:H5"/>
    <mergeCell ref="D6:H6"/>
    <mergeCell ref="A42:H42"/>
    <mergeCell ref="B36:D36"/>
    <mergeCell ref="E36:H36"/>
    <mergeCell ref="B37:D37"/>
    <mergeCell ref="E37:F37"/>
    <mergeCell ref="A43:H43"/>
  </mergeCells>
  <pageMargins left="0.7" right="0.86458333333333337" top="0.75" bottom="0.75" header="0.3" footer="0.3"/>
  <pageSetup orientation="portrait" verticalDpi="597" r:id="rId1"/>
  <headerFooter>
    <oddHeader xml:space="preserve">&amp;C&amp;"-,Negrita"&amp;10 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561975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4</xdr:row>
                    <xdr:rowOff>228600</xdr:rowOff>
                  </from>
                  <to>
                    <xdr:col>6</xdr:col>
                    <xdr:colOff>476250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76200</xdr:rowOff>
                  </from>
                  <to>
                    <xdr:col>2</xdr:col>
                    <xdr:colOff>561975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542925</xdr:colOff>
                    <xdr:row>35</xdr:row>
                    <xdr:rowOff>66675</xdr:rowOff>
                  </from>
                  <to>
                    <xdr:col>6</xdr:col>
                    <xdr:colOff>304800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P39"/>
  <sheetViews>
    <sheetView showGridLines="0" view="pageLayout" topLeftCell="A16" zoomScaleNormal="100" workbookViewId="0">
      <selection activeCell="C5" sqref="C5"/>
    </sheetView>
  </sheetViews>
  <sheetFormatPr baseColWidth="10" defaultRowHeight="15" x14ac:dyDescent="0.25"/>
  <cols>
    <col min="1" max="1" width="7.625" customWidth="1"/>
    <col min="2" max="2" width="7.875" customWidth="1"/>
    <col min="3" max="3" width="5.875" customWidth="1"/>
    <col min="4" max="4" width="2.5" customWidth="1"/>
    <col min="5" max="5" width="6.5" customWidth="1"/>
    <col min="6" max="6" width="2.875" customWidth="1"/>
    <col min="7" max="7" width="6.5" customWidth="1"/>
    <col min="8" max="8" width="4.875" customWidth="1"/>
    <col min="9" max="9" width="8.5" customWidth="1"/>
    <col min="10" max="10" width="2.5" customWidth="1"/>
    <col min="11" max="11" width="7.125" customWidth="1"/>
    <col min="12" max="12" width="3.875" customWidth="1"/>
    <col min="13" max="13" width="7" customWidth="1"/>
    <col min="14" max="14" width="5.5" customWidth="1"/>
    <col min="15" max="15" width="7.5" customWidth="1"/>
    <col min="16" max="16" width="5.5" customWidth="1"/>
  </cols>
  <sheetData>
    <row r="1" spans="1:16" ht="24" customHeight="1" x14ac:dyDescent="0.25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O2" s="15"/>
      <c r="P2" s="16"/>
    </row>
    <row r="3" spans="1:16" ht="18" x14ac:dyDescent="0.25">
      <c r="A3" s="15"/>
      <c r="B3" s="15"/>
      <c r="C3" s="15"/>
      <c r="D3" s="15"/>
      <c r="E3" s="15"/>
      <c r="F3" s="15"/>
      <c r="G3" s="15"/>
      <c r="H3" s="15"/>
      <c r="I3" s="15"/>
      <c r="J3" s="132" t="s">
        <v>91</v>
      </c>
      <c r="K3" s="132"/>
      <c r="L3" s="132"/>
      <c r="M3" s="132"/>
      <c r="N3" s="132"/>
      <c r="O3" s="132"/>
    </row>
    <row r="4" spans="1:16" x14ac:dyDescent="0.25">
      <c r="A4" s="17"/>
      <c r="B4" s="17"/>
      <c r="C4" s="17"/>
      <c r="D4" s="17"/>
      <c r="E4" s="17"/>
      <c r="F4" s="17"/>
      <c r="G4" s="18" t="s">
        <v>80</v>
      </c>
      <c r="H4" s="17"/>
      <c r="J4" s="134" t="s">
        <v>92</v>
      </c>
      <c r="K4" s="135"/>
      <c r="L4" s="136"/>
      <c r="M4" s="141">
        <v>1</v>
      </c>
      <c r="N4" s="142"/>
      <c r="O4" s="143"/>
    </row>
    <row r="5" spans="1:16" ht="19.7" customHeight="1" x14ac:dyDescent="0.25">
      <c r="B5" s="28" t="s">
        <v>62</v>
      </c>
      <c r="C5" s="11">
        <f>IF('MEDICIÓN NIVELES DE RUIDO'!B11=0,"-",'MEDICIÓN NIVELES DE RUIDO'!B11)</f>
        <v>70.2</v>
      </c>
      <c r="D5" s="1"/>
      <c r="E5" s="1"/>
      <c r="F5" s="1"/>
      <c r="G5" s="11">
        <f>IF(E6="-","-",MAX(C5,E6))</f>
        <v>78.900000000000006</v>
      </c>
      <c r="J5" s="137"/>
      <c r="K5" s="138"/>
      <c r="L5" s="139"/>
      <c r="M5" s="144"/>
      <c r="N5" s="145"/>
      <c r="O5" s="146"/>
    </row>
    <row r="6" spans="1:16" ht="19.7" customHeight="1" x14ac:dyDescent="0.25">
      <c r="B6" s="28" t="s">
        <v>64</v>
      </c>
      <c r="C6" s="11">
        <f xml:space="preserve"> IF('MEDICIÓN NIVELES DE RUIDO'!F11=0,"-",'MEDICIÓN NIVELES DE RUIDO'!F11)</f>
        <v>83.9</v>
      </c>
      <c r="D6" s="1"/>
      <c r="E6" s="11">
        <f>IF(C6="-","-",C6-5)</f>
        <v>78.900000000000006</v>
      </c>
      <c r="F6" s="1"/>
      <c r="G6" s="1"/>
      <c r="J6" s="132" t="s">
        <v>93</v>
      </c>
      <c r="K6" s="132"/>
      <c r="L6" s="132"/>
      <c r="M6" s="132"/>
      <c r="N6" s="132"/>
      <c r="O6" s="132"/>
    </row>
    <row r="7" spans="1:16" x14ac:dyDescent="0.25">
      <c r="B7" s="28"/>
      <c r="C7" s="1"/>
      <c r="D7" s="1"/>
      <c r="E7" s="21" t="s">
        <v>83</v>
      </c>
      <c r="F7" s="1"/>
      <c r="G7" s="18" t="s">
        <v>80</v>
      </c>
      <c r="J7" s="140" t="s">
        <v>94</v>
      </c>
      <c r="K7" s="140"/>
      <c r="L7" s="140"/>
      <c r="M7" s="147" t="s">
        <v>99</v>
      </c>
      <c r="N7" s="147"/>
      <c r="O7" s="147"/>
    </row>
    <row r="8" spans="1:16" ht="19.7" customHeight="1" x14ac:dyDescent="0.25">
      <c r="A8" s="128" t="s">
        <v>65</v>
      </c>
      <c r="B8" s="28" t="s">
        <v>62</v>
      </c>
      <c r="C8" s="11">
        <f>IF('MEDICIÓN NIVELES DE RUIDO'!B13=0,"-",'MEDICIÓN NIVELES DE RUIDO'!B13)</f>
        <v>72.900000000000006</v>
      </c>
      <c r="D8" s="1"/>
      <c r="E8" s="1"/>
      <c r="F8" s="1"/>
      <c r="G8" s="11">
        <f>IF(E9="-","-",MAX(C8,E9))</f>
        <v>72.900000000000006</v>
      </c>
      <c r="J8" s="140" t="s">
        <v>95</v>
      </c>
      <c r="K8" s="140"/>
      <c r="L8" s="140"/>
      <c r="M8" s="147" t="s">
        <v>101</v>
      </c>
      <c r="N8" s="147"/>
      <c r="O8" s="147"/>
    </row>
    <row r="9" spans="1:16" ht="19.7" customHeight="1" x14ac:dyDescent="0.25">
      <c r="A9" s="128"/>
      <c r="B9" s="28" t="s">
        <v>64</v>
      </c>
      <c r="C9" s="11">
        <f xml:space="preserve"> IF('MEDICIÓN NIVELES DE RUIDO'!F13=0,"-",'MEDICIÓN NIVELES DE RUIDO'!F13)</f>
        <v>75.8</v>
      </c>
      <c r="D9" s="1"/>
      <c r="E9" s="11">
        <f>IF(C9="-","-",C9-5)</f>
        <v>70.8</v>
      </c>
      <c r="F9" s="1"/>
      <c r="G9" s="1"/>
      <c r="J9" s="132" t="s">
        <v>96</v>
      </c>
      <c r="K9" s="132"/>
      <c r="L9" s="132"/>
      <c r="M9" s="132"/>
      <c r="N9" s="132"/>
      <c r="O9" s="132"/>
    </row>
    <row r="10" spans="1:16" x14ac:dyDescent="0.25">
      <c r="B10" s="28"/>
      <c r="C10" s="1"/>
      <c r="D10" s="1"/>
      <c r="E10" s="21" t="s">
        <v>83</v>
      </c>
      <c r="F10" s="1"/>
      <c r="G10" s="18" t="s">
        <v>80</v>
      </c>
      <c r="J10" s="133" t="s">
        <v>103</v>
      </c>
      <c r="K10" s="133"/>
      <c r="L10" s="133"/>
      <c r="M10" s="133"/>
      <c r="N10" s="133"/>
      <c r="O10" s="133"/>
    </row>
    <row r="11" spans="1:16" ht="19.7" customHeight="1" x14ac:dyDescent="0.25">
      <c r="B11" s="28" t="s">
        <v>62</v>
      </c>
      <c r="C11" s="11">
        <f>IF('MEDICIÓN NIVELES DE RUIDO'!B15=0,"-",'MEDICIÓN NIVELES DE RUIDO'!B15)</f>
        <v>74.400000000000006</v>
      </c>
      <c r="D11" s="1"/>
      <c r="E11" s="1"/>
      <c r="F11" s="1"/>
      <c r="G11" s="11">
        <f>IF(E12="-","-",MAX(C11,E12))</f>
        <v>74.400000000000006</v>
      </c>
    </row>
    <row r="12" spans="1:16" ht="19.7" customHeight="1" x14ac:dyDescent="0.25">
      <c r="B12" s="28" t="s">
        <v>64</v>
      </c>
      <c r="C12" s="11">
        <f xml:space="preserve"> IF('MEDICIÓN NIVELES DE RUIDO'!F15=0,"-",'MEDICIÓN NIVELES DE RUIDO'!F15)</f>
        <v>79</v>
      </c>
      <c r="D12" s="1"/>
      <c r="E12" s="11">
        <f>IF(C12="-","-",C12-5)</f>
        <v>74</v>
      </c>
      <c r="F12" s="1"/>
      <c r="G12" s="1"/>
      <c r="J12" s="22"/>
    </row>
    <row r="13" spans="1:16" x14ac:dyDescent="0.25">
      <c r="B13" s="28"/>
      <c r="C13" s="1"/>
      <c r="D13" s="1"/>
      <c r="E13" s="21" t="s">
        <v>83</v>
      </c>
      <c r="F13" s="1"/>
      <c r="G13" s="18" t="s">
        <v>80</v>
      </c>
      <c r="J13" s="22"/>
    </row>
    <row r="14" spans="1:16" ht="19.7" customHeight="1" x14ac:dyDescent="0.25">
      <c r="B14" s="28" t="s">
        <v>62</v>
      </c>
      <c r="C14" s="11" t="str">
        <f>IF('MEDICIÓN NIVELES DE RUIDO'!B19=0,"-",'MEDICIÓN NIVELES DE RUIDO'!B19)</f>
        <v>-</v>
      </c>
      <c r="D14" s="1"/>
      <c r="E14" s="1"/>
      <c r="F14" s="1"/>
      <c r="G14" s="11" t="str">
        <f>IF(E15="-","-",MAX(C14,E15))</f>
        <v>-</v>
      </c>
      <c r="J14" s="22"/>
    </row>
    <row r="15" spans="1:16" ht="19.7" customHeight="1" x14ac:dyDescent="0.25">
      <c r="B15" s="28" t="s">
        <v>64</v>
      </c>
      <c r="C15" s="11" t="str">
        <f xml:space="preserve"> IF('MEDICIÓN NIVELES DE RUIDO'!F19=0,"-",'MEDICIÓN NIVELES DE RUIDO'!F19)</f>
        <v>-</v>
      </c>
      <c r="D15" s="1"/>
      <c r="E15" s="11" t="str">
        <f>IF(C15="-","-",C15-5)</f>
        <v>-</v>
      </c>
      <c r="F15" s="1"/>
      <c r="G15" s="1"/>
    </row>
    <row r="16" spans="1:16" ht="15.75" thickBot="1" x14ac:dyDescent="0.3">
      <c r="B16" s="28"/>
      <c r="C16" s="1"/>
      <c r="D16" s="1"/>
      <c r="E16" s="21" t="s">
        <v>83</v>
      </c>
      <c r="F16" s="1"/>
      <c r="G16" s="18" t="s">
        <v>80</v>
      </c>
      <c r="I16" s="29" t="s">
        <v>90</v>
      </c>
      <c r="K16" s="30" t="s">
        <v>84</v>
      </c>
    </row>
    <row r="17" spans="1:16" ht="19.7" customHeight="1" thickBot="1" x14ac:dyDescent="0.3">
      <c r="A17" s="128" t="s">
        <v>66</v>
      </c>
      <c r="B17" s="28" t="s">
        <v>62</v>
      </c>
      <c r="C17" s="11" t="str">
        <f>IF('MEDICIÓN NIVELES DE RUIDO'!B21=0,"-",'MEDICIÓN NIVELES DE RUIDO'!B21)</f>
        <v>-</v>
      </c>
      <c r="D17" s="1"/>
      <c r="E17" s="1"/>
      <c r="F17" s="1"/>
      <c r="G17" s="11" t="str">
        <f>IF(E18="-","-",MAX(C17,E18))</f>
        <v>-</v>
      </c>
      <c r="I17" s="11">
        <f>IF(G5="-","-",ROUND(SUM(G5,G8,G11,G14,G17,G20,G23,G26,G29)/COUNTIF(G5:G29,"&gt;0"),0))</f>
        <v>75</v>
      </c>
      <c r="K17" s="11">
        <f>IF(I17="-","-",I17+K20)</f>
        <v>75</v>
      </c>
      <c r="O17" s="20">
        <f>IF(K17="-","-",K17+O20)</f>
        <v>75</v>
      </c>
    </row>
    <row r="18" spans="1:16" ht="19.7" customHeight="1" x14ac:dyDescent="0.25">
      <c r="A18" s="128"/>
      <c r="B18" s="28" t="s">
        <v>64</v>
      </c>
      <c r="C18" s="11" t="str">
        <f xml:space="preserve"> IF('MEDICIÓN NIVELES DE RUIDO'!F21=0,"-",'MEDICIÓN NIVELES DE RUIDO'!F21)</f>
        <v>-</v>
      </c>
      <c r="D18" s="1"/>
      <c r="E18" s="11" t="str">
        <f>IF(C18="-","-",C18-5)</f>
        <v>-</v>
      </c>
      <c r="F18" s="1"/>
      <c r="G18" s="1"/>
      <c r="J18" s="1"/>
    </row>
    <row r="19" spans="1:16" x14ac:dyDescent="0.25">
      <c r="B19" s="28"/>
      <c r="C19" s="1"/>
      <c r="D19" s="1"/>
      <c r="E19" s="21" t="s">
        <v>83</v>
      </c>
      <c r="F19" s="1"/>
      <c r="G19" s="18" t="s">
        <v>80</v>
      </c>
      <c r="J19" s="1"/>
    </row>
    <row r="20" spans="1:16" ht="19.7" customHeight="1" x14ac:dyDescent="0.25">
      <c r="B20" s="28" t="s">
        <v>62</v>
      </c>
      <c r="C20" s="11" t="str">
        <f>IF('MEDICIÓN NIVELES DE RUIDO'!B23=0,"-",'MEDICIÓN NIVELES DE RUIDO'!B23)</f>
        <v>-</v>
      </c>
      <c r="D20" s="1"/>
      <c r="E20" s="1"/>
      <c r="F20" s="1"/>
      <c r="G20" s="11" t="str">
        <f>IF(E21="-","-",MAX(C20,E21))</f>
        <v>-</v>
      </c>
      <c r="J20" s="1"/>
      <c r="K20" s="11">
        <f>IF(AND(M7="Seleccione",M8="Seleccione"),"0",IF(M7="Exterior",0,IF(M8="Abierta",5,10)))</f>
        <v>0</v>
      </c>
      <c r="O20" s="11">
        <f>IF(M24&gt;=10,0,IF(AND(M24&gt;=6,M24&lt;=9),-1,IF(AND(M24&gt;=4,M24&lt;=5),-2,IF(M24=3,-3,IF(M24&lt;3,"Med. Nula")))))</f>
        <v>0</v>
      </c>
    </row>
    <row r="21" spans="1:16" ht="19.7" customHeight="1" x14ac:dyDescent="0.25">
      <c r="B21" s="28" t="s">
        <v>64</v>
      </c>
      <c r="C21" s="11" t="str">
        <f xml:space="preserve"> IF('MEDICIÓN NIVELES DE RUIDO'!F23=0,"-",'MEDICIÓN NIVELES DE RUIDO'!F23)</f>
        <v>-</v>
      </c>
      <c r="D21" s="1"/>
      <c r="E21" s="11" t="str">
        <f>IF(C21="-","-",C21-5)</f>
        <v>-</v>
      </c>
      <c r="F21" s="1"/>
      <c r="G21" s="1"/>
      <c r="J21" s="130" t="s">
        <v>86</v>
      </c>
      <c r="K21" s="130"/>
      <c r="L21" s="130"/>
      <c r="N21" s="129" t="s">
        <v>85</v>
      </c>
      <c r="O21" s="129"/>
      <c r="P21" s="129"/>
    </row>
    <row r="22" spans="1:16" x14ac:dyDescent="0.25">
      <c r="B22" s="28"/>
      <c r="C22" s="1"/>
      <c r="D22" s="1"/>
      <c r="E22" s="21" t="s">
        <v>83</v>
      </c>
      <c r="F22" s="1"/>
      <c r="G22" s="18" t="s">
        <v>80</v>
      </c>
    </row>
    <row r="23" spans="1:16" ht="19.7" customHeight="1" x14ac:dyDescent="0.25">
      <c r="B23" s="28" t="s">
        <v>62</v>
      </c>
      <c r="C23" s="11" t="str">
        <f>IF('MEDICIÓN NIVELES DE RUIDO'!B27=0,"-",'MEDICIÓN NIVELES DE RUIDO'!B27)</f>
        <v>-</v>
      </c>
      <c r="D23" s="1"/>
      <c r="E23" s="1"/>
      <c r="F23" s="1"/>
      <c r="G23" s="11" t="str">
        <f>IF(E24="-","-",MAX(C23,E24))</f>
        <v>-</v>
      </c>
    </row>
    <row r="24" spans="1:16" ht="19.7" customHeight="1" x14ac:dyDescent="0.25">
      <c r="B24" s="28" t="s">
        <v>64</v>
      </c>
      <c r="C24" s="11" t="str">
        <f xml:space="preserve"> IF('MEDICIÓN NIVELES DE RUIDO'!F27=0,"-",'MEDICIÓN NIVELES DE RUIDO'!F27)</f>
        <v>-</v>
      </c>
      <c r="D24" s="1"/>
      <c r="E24" s="11" t="str">
        <f>IF(C24="-","-",C24-5)</f>
        <v>-</v>
      </c>
      <c r="F24" s="1"/>
      <c r="G24" s="1"/>
      <c r="K24" s="22"/>
      <c r="L24" s="22"/>
      <c r="M24" s="11">
        <f>IF(K17="-","-",K17-K32)</f>
        <v>75</v>
      </c>
      <c r="N24" s="22"/>
      <c r="O24" s="22"/>
    </row>
    <row r="25" spans="1:16" ht="18" x14ac:dyDescent="0.25">
      <c r="B25" s="28"/>
      <c r="C25" s="1"/>
      <c r="D25" s="1"/>
      <c r="E25" s="21" t="s">
        <v>83</v>
      </c>
      <c r="F25" s="1"/>
      <c r="G25" s="18" t="s">
        <v>80</v>
      </c>
      <c r="K25" s="23"/>
      <c r="L25" s="24"/>
      <c r="M25" s="31" t="s">
        <v>87</v>
      </c>
      <c r="N25" s="22"/>
      <c r="O25" s="22"/>
    </row>
    <row r="26" spans="1:16" ht="19.7" customHeight="1" x14ac:dyDescent="0.25">
      <c r="A26" s="128" t="s">
        <v>67</v>
      </c>
      <c r="B26" s="28" t="s">
        <v>62</v>
      </c>
      <c r="C26" s="11" t="str">
        <f>IF('MEDICIÓN NIVELES DE RUIDO'!B29=0,"-",'MEDICIÓN NIVELES DE RUIDO'!B29)</f>
        <v>-</v>
      </c>
      <c r="D26" s="1"/>
      <c r="E26" s="1"/>
      <c r="F26" s="1"/>
      <c r="G26" s="11" t="str">
        <f>IF(E27="-","-",MAX(C26,E27))</f>
        <v>-</v>
      </c>
      <c r="K26" s="22"/>
      <c r="L26" s="22"/>
      <c r="N26" s="22"/>
      <c r="O26" s="22"/>
    </row>
    <row r="27" spans="1:16" ht="19.7" customHeight="1" x14ac:dyDescent="0.25">
      <c r="A27" s="128"/>
      <c r="B27" s="28" t="s">
        <v>64</v>
      </c>
      <c r="C27" s="11" t="str">
        <f xml:space="preserve"> IF('MEDICIÓN NIVELES DE RUIDO'!F29=0,"-",'MEDICIÓN NIVELES DE RUIDO'!F29)</f>
        <v>-</v>
      </c>
      <c r="D27" s="1"/>
      <c r="E27" s="11" t="str">
        <f>IF(C27="-","-",C27-5)</f>
        <v>-</v>
      </c>
      <c r="F27" s="1"/>
      <c r="G27" s="1"/>
      <c r="K27" s="22"/>
      <c r="L27" s="22"/>
      <c r="N27" s="22"/>
      <c r="O27" s="22"/>
    </row>
    <row r="28" spans="1:16" x14ac:dyDescent="0.25">
      <c r="B28" s="28"/>
      <c r="C28" s="1"/>
      <c r="D28" s="1"/>
      <c r="E28" s="21" t="s">
        <v>83</v>
      </c>
      <c r="F28" s="1"/>
      <c r="G28" s="18" t="s">
        <v>80</v>
      </c>
      <c r="J28" s="131" t="s">
        <v>86</v>
      </c>
      <c r="K28" s="131"/>
      <c r="L28" s="131"/>
    </row>
    <row r="29" spans="1:16" ht="19.7" customHeight="1" x14ac:dyDescent="0.25">
      <c r="B29" s="28" t="s">
        <v>62</v>
      </c>
      <c r="C29" s="11" t="str">
        <f>IF('MEDICIÓN NIVELES DE RUIDO'!B31=0,"-",'MEDICIÓN NIVELES DE RUIDO'!B31)</f>
        <v>-</v>
      </c>
      <c r="D29" s="1"/>
      <c r="E29" s="1"/>
      <c r="F29" s="1"/>
      <c r="G29" s="11" t="str">
        <f>IF(E30="-","-",MAX(C29,E30))</f>
        <v>-</v>
      </c>
      <c r="K29" s="34">
        <f>IF(M7="Seleccione","0",IF(M7="Exterior",0,IF(M8="Abierta",5,10)))</f>
        <v>0</v>
      </c>
    </row>
    <row r="30" spans="1:16" ht="19.7" customHeight="1" x14ac:dyDescent="0.25">
      <c r="B30" s="28" t="s">
        <v>64</v>
      </c>
      <c r="C30" s="11" t="str">
        <f xml:space="preserve"> IF('MEDICIÓN NIVELES DE RUIDO'!F31=0,"-",'MEDICIÓN NIVELES DE RUIDO'!F31)</f>
        <v>-</v>
      </c>
      <c r="D30" s="1"/>
      <c r="E30" s="11" t="str">
        <f>IF(C30="-","-",C30-5)</f>
        <v>-</v>
      </c>
      <c r="F30" s="1"/>
      <c r="G30" s="1"/>
      <c r="H30" s="1"/>
    </row>
    <row r="31" spans="1:16" ht="15.75" thickBot="1" x14ac:dyDescent="0.3">
      <c r="E31" s="25" t="s">
        <v>83</v>
      </c>
    </row>
    <row r="32" spans="1:16" ht="19.7" customHeight="1" thickBot="1" x14ac:dyDescent="0.3">
      <c r="C32" s="11">
        <f>'MEDICIÓN NIVELES DE RUIDO'!C40</f>
        <v>0</v>
      </c>
      <c r="J32" s="26"/>
      <c r="K32" s="11">
        <f>C32+K29</f>
        <v>0</v>
      </c>
      <c r="O32" s="20">
        <f>K32</f>
        <v>0</v>
      </c>
    </row>
    <row r="33" spans="1:16" ht="15" customHeight="1" x14ac:dyDescent="0.25">
      <c r="B33" s="127" t="s">
        <v>89</v>
      </c>
      <c r="C33" s="127"/>
      <c r="D33" s="127"/>
      <c r="E33" s="127"/>
    </row>
    <row r="34" spans="1:16" x14ac:dyDescent="0.25">
      <c r="B34" s="22"/>
      <c r="C34" s="22"/>
      <c r="D34" s="32"/>
      <c r="E34" s="22"/>
      <c r="N34" s="27"/>
      <c r="O34" s="27"/>
      <c r="P34" s="27"/>
    </row>
    <row r="35" spans="1:16" x14ac:dyDescent="0.25">
      <c r="D35" s="22"/>
      <c r="N35" s="27"/>
      <c r="O35" s="27"/>
      <c r="P35" s="27"/>
    </row>
    <row r="36" spans="1:16" x14ac:dyDescent="0.25">
      <c r="L36" s="19" t="s">
        <v>88</v>
      </c>
    </row>
    <row r="39" spans="1:16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</sheetData>
  <sheetProtection sheet="1" objects="1" scenarios="1"/>
  <mergeCells count="17">
    <mergeCell ref="J4:L5"/>
    <mergeCell ref="J7:L7"/>
    <mergeCell ref="J8:L8"/>
    <mergeCell ref="J3:O3"/>
    <mergeCell ref="M4:O5"/>
    <mergeCell ref="J6:O6"/>
    <mergeCell ref="M7:O7"/>
    <mergeCell ref="M8:O8"/>
    <mergeCell ref="B33:E33"/>
    <mergeCell ref="A8:A9"/>
    <mergeCell ref="N21:P21"/>
    <mergeCell ref="J21:L21"/>
    <mergeCell ref="J28:L28"/>
    <mergeCell ref="A17:A18"/>
    <mergeCell ref="A26:A27"/>
    <mergeCell ref="J9:O9"/>
    <mergeCell ref="J10:O10"/>
  </mergeCells>
  <pageMargins left="0.55059523809523814" right="0.60049019607843135" top="0.75" bottom="0.75" header="0.3" footer="0.3"/>
  <pageSetup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variables!$B$2:$B$4</xm:f>
          </x14:formula1>
          <xm:sqref>M7</xm:sqref>
        </x14:dataValidation>
        <x14:dataValidation type="list" allowBlank="1" showInputMessage="1" showErrorMessage="1" xr:uid="{00000000-0002-0000-0400-000001000000}">
          <x14:formula1>
            <xm:f>variables!$C$2:$C$5</xm:f>
          </x14:formula1>
          <xm:sqref>M8:O8</xm:sqref>
        </x14:dataValidation>
        <x14:dataValidation type="list" allowBlank="1" showInputMessage="1" showErrorMessage="1" xr:uid="{00000000-0002-0000-0400-000002000000}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G43"/>
  <sheetViews>
    <sheetView showGridLines="0" view="pageLayout" topLeftCell="A14" zoomScale="85" zoomScaleNormal="100" zoomScalePageLayoutView="85" workbookViewId="0">
      <selection activeCell="B36" sqref="B36:G36"/>
    </sheetView>
  </sheetViews>
  <sheetFormatPr baseColWidth="10" defaultColWidth="11.5" defaultRowHeight="15" x14ac:dyDescent="0.25"/>
  <cols>
    <col min="1" max="7" width="12.5" customWidth="1"/>
    <col min="8" max="8" width="11.875" customWidth="1"/>
  </cols>
  <sheetData>
    <row r="1" spans="1:7" ht="18.75" x14ac:dyDescent="0.25">
      <c r="A1" s="2" t="s">
        <v>79</v>
      </c>
      <c r="B1" s="3"/>
      <c r="C1" s="3"/>
      <c r="D1" s="3"/>
      <c r="E1" s="3"/>
      <c r="F1" s="3"/>
      <c r="G1" s="3"/>
    </row>
    <row r="3" spans="1:7" x14ac:dyDescent="0.25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25">
      <c r="A5" s="40" t="s">
        <v>33</v>
      </c>
      <c r="B5" s="40" t="s">
        <v>105</v>
      </c>
      <c r="C5" s="40" t="s">
        <v>106</v>
      </c>
      <c r="D5" s="40" t="s">
        <v>109</v>
      </c>
      <c r="E5" s="40" t="s">
        <v>110</v>
      </c>
      <c r="F5" s="40" t="s">
        <v>108</v>
      </c>
      <c r="G5" s="40" t="s">
        <v>111</v>
      </c>
    </row>
    <row r="6" spans="1:7" x14ac:dyDescent="0.25">
      <c r="A6" s="39">
        <v>1</v>
      </c>
      <c r="B6" s="39">
        <v>75</v>
      </c>
      <c r="C6" s="39"/>
      <c r="D6" s="50" t="s">
        <v>128</v>
      </c>
      <c r="E6" s="50" t="s">
        <v>125</v>
      </c>
      <c r="F6" s="49">
        <v>60</v>
      </c>
      <c r="G6" s="50" t="str">
        <f>IF(F6="-","-",IF(F6-B6&lt;0,"Supera","No Supera"))</f>
        <v>Supera</v>
      </c>
    </row>
    <row r="7" spans="1:7" x14ac:dyDescent="0.25">
      <c r="A7" s="39"/>
      <c r="B7" s="39"/>
      <c r="C7" s="39"/>
      <c r="D7" s="11"/>
      <c r="E7" s="11"/>
      <c r="F7" s="10"/>
      <c r="G7" s="11"/>
    </row>
    <row r="8" spans="1:7" x14ac:dyDescent="0.25">
      <c r="A8" s="39"/>
      <c r="B8" s="39"/>
      <c r="C8" s="39"/>
      <c r="D8" s="11"/>
      <c r="E8" s="11"/>
      <c r="F8" s="10"/>
      <c r="G8" s="11"/>
    </row>
    <row r="9" spans="1:7" x14ac:dyDescent="0.25">
      <c r="A9" s="39"/>
      <c r="B9" s="39"/>
      <c r="C9" s="39"/>
      <c r="D9" s="11"/>
      <c r="E9" s="11"/>
      <c r="F9" s="10"/>
      <c r="G9" s="11"/>
    </row>
    <row r="10" spans="1:7" x14ac:dyDescent="0.25">
      <c r="A10" s="39"/>
      <c r="B10" s="39"/>
      <c r="C10" s="39"/>
      <c r="D10" s="11"/>
      <c r="E10" s="11"/>
      <c r="F10" s="10"/>
      <c r="G10" s="11"/>
    </row>
    <row r="11" spans="1:7" x14ac:dyDescent="0.25">
      <c r="A11" s="39"/>
      <c r="B11" s="39"/>
      <c r="C11" s="39"/>
      <c r="D11" s="11"/>
      <c r="E11" s="11"/>
      <c r="F11" s="10"/>
      <c r="G11" s="11"/>
    </row>
    <row r="12" spans="1:7" x14ac:dyDescent="0.25">
      <c r="A12" s="39"/>
      <c r="B12" s="39"/>
      <c r="C12" s="39"/>
      <c r="D12" s="11"/>
      <c r="E12" s="11"/>
      <c r="F12" s="10"/>
      <c r="G12" s="11"/>
    </row>
    <row r="13" spans="1:7" x14ac:dyDescent="0.25">
      <c r="A13" s="39"/>
      <c r="B13" s="39"/>
      <c r="C13" s="39"/>
      <c r="D13" s="11"/>
      <c r="E13" s="11"/>
      <c r="F13" s="10"/>
      <c r="G13" s="11"/>
    </row>
    <row r="14" spans="1:7" x14ac:dyDescent="0.25">
      <c r="A14" s="39"/>
      <c r="B14" s="39"/>
      <c r="C14" s="39"/>
      <c r="D14" s="11"/>
      <c r="E14" s="11"/>
      <c r="F14" s="10"/>
      <c r="G14" s="11"/>
    </row>
    <row r="15" spans="1:7" x14ac:dyDescent="0.25">
      <c r="A15" s="39"/>
      <c r="B15" s="39"/>
      <c r="C15" s="39"/>
      <c r="D15" s="11"/>
      <c r="E15" s="11"/>
      <c r="F15" s="10"/>
      <c r="G15" s="11"/>
    </row>
    <row r="17" spans="1:7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25">
      <c r="A19" s="151" t="s">
        <v>170</v>
      </c>
      <c r="B19" s="152"/>
      <c r="C19" s="152"/>
      <c r="D19" s="152"/>
      <c r="E19" s="152"/>
      <c r="F19" s="152"/>
      <c r="G19" s="153"/>
    </row>
    <row r="20" spans="1:7" x14ac:dyDescent="0.25">
      <c r="A20" s="151" t="s">
        <v>171</v>
      </c>
      <c r="B20" s="152"/>
      <c r="C20" s="152"/>
      <c r="D20" s="152"/>
      <c r="E20" s="152"/>
      <c r="F20" s="152"/>
      <c r="G20" s="153"/>
    </row>
    <row r="21" spans="1:7" x14ac:dyDescent="0.25">
      <c r="A21" s="148" t="s">
        <v>172</v>
      </c>
      <c r="B21" s="149"/>
      <c r="C21" s="149"/>
      <c r="D21" s="149"/>
      <c r="E21" s="149"/>
      <c r="F21" s="149"/>
      <c r="G21" s="150"/>
    </row>
    <row r="22" spans="1:7" x14ac:dyDescent="0.25">
      <c r="A22" s="151" t="s">
        <v>173</v>
      </c>
      <c r="B22" s="152"/>
      <c r="C22" s="152"/>
      <c r="D22" s="152"/>
      <c r="E22" s="152"/>
      <c r="F22" s="152"/>
      <c r="G22" s="153"/>
    </row>
    <row r="23" spans="1:7" x14ac:dyDescent="0.25">
      <c r="A23" s="46" t="s">
        <v>174</v>
      </c>
      <c r="B23" s="47"/>
      <c r="C23" s="47"/>
      <c r="D23" s="47"/>
      <c r="E23" s="47"/>
      <c r="F23" s="47"/>
      <c r="G23" s="48"/>
    </row>
    <row r="24" spans="1:7" x14ac:dyDescent="0.25">
      <c r="A24" s="148"/>
      <c r="B24" s="149"/>
      <c r="C24" s="149"/>
      <c r="D24" s="149"/>
      <c r="E24" s="149"/>
      <c r="F24" s="149"/>
      <c r="G24" s="150"/>
    </row>
    <row r="25" spans="1:7" x14ac:dyDescent="0.25">
      <c r="A25" s="148"/>
      <c r="B25" s="149"/>
      <c r="C25" s="149"/>
      <c r="D25" s="149"/>
      <c r="E25" s="149"/>
      <c r="F25" s="149"/>
      <c r="G25" s="150"/>
    </row>
    <row r="26" spans="1:7" x14ac:dyDescent="0.25">
      <c r="A26" s="148"/>
      <c r="B26" s="149"/>
      <c r="C26" s="149"/>
      <c r="D26" s="149"/>
      <c r="E26" s="149"/>
      <c r="F26" s="149"/>
      <c r="G26" s="150"/>
    </row>
    <row r="27" spans="1:7" x14ac:dyDescent="0.25">
      <c r="A27" s="148"/>
      <c r="B27" s="149"/>
      <c r="C27" s="149"/>
      <c r="D27" s="149"/>
      <c r="E27" s="149"/>
      <c r="F27" s="149"/>
      <c r="G27" s="150"/>
    </row>
    <row r="28" spans="1:7" x14ac:dyDescent="0.25">
      <c r="A28" s="148"/>
      <c r="B28" s="149"/>
      <c r="C28" s="149"/>
      <c r="D28" s="149"/>
      <c r="E28" s="149"/>
      <c r="F28" s="149"/>
      <c r="G28" s="150"/>
    </row>
    <row r="30" spans="1:7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25">
      <c r="A32" s="4" t="s">
        <v>114</v>
      </c>
      <c r="B32" s="154" t="s">
        <v>115</v>
      </c>
      <c r="C32" s="155"/>
      <c r="D32" s="155"/>
      <c r="E32" s="155"/>
      <c r="F32" s="155"/>
      <c r="G32" s="156"/>
    </row>
    <row r="33" spans="1:7" x14ac:dyDescent="0.25">
      <c r="A33" s="45">
        <v>1</v>
      </c>
      <c r="B33" s="58" t="s">
        <v>148</v>
      </c>
      <c r="C33" s="58"/>
      <c r="D33" s="58"/>
      <c r="E33" s="58"/>
      <c r="F33" s="58"/>
      <c r="G33" s="58"/>
    </row>
    <row r="34" spans="1:7" x14ac:dyDescent="0.25">
      <c r="A34" s="45">
        <v>2</v>
      </c>
      <c r="B34" s="58" t="s">
        <v>149</v>
      </c>
      <c r="C34" s="58"/>
      <c r="D34" s="58"/>
      <c r="E34" s="58"/>
      <c r="F34" s="58"/>
      <c r="G34" s="58"/>
    </row>
    <row r="35" spans="1:7" x14ac:dyDescent="0.25">
      <c r="A35" s="45">
        <v>3</v>
      </c>
      <c r="B35" s="58" t="s">
        <v>176</v>
      </c>
      <c r="C35" s="58"/>
      <c r="D35" s="58"/>
      <c r="E35" s="58"/>
      <c r="F35" s="58"/>
      <c r="G35" s="58"/>
    </row>
    <row r="36" spans="1:7" x14ac:dyDescent="0.25">
      <c r="A36" s="52">
        <v>4</v>
      </c>
      <c r="B36" s="58" t="s">
        <v>175</v>
      </c>
      <c r="C36" s="58"/>
      <c r="D36" s="58"/>
      <c r="E36" s="58"/>
      <c r="F36" s="58"/>
      <c r="G36" s="58"/>
    </row>
    <row r="37" spans="1:7" x14ac:dyDescent="0.25">
      <c r="A37" s="39"/>
      <c r="B37" s="58"/>
      <c r="C37" s="58"/>
      <c r="D37" s="58"/>
      <c r="E37" s="58"/>
      <c r="F37" s="58"/>
      <c r="G37" s="58"/>
    </row>
    <row r="39" spans="1:7" x14ac:dyDescent="0.25">
      <c r="A39" s="8"/>
      <c r="B39" s="3"/>
      <c r="C39" s="3"/>
      <c r="D39" s="3"/>
      <c r="E39" s="3"/>
      <c r="F39" s="3"/>
      <c r="G39" s="3"/>
    </row>
    <row r="41" spans="1:7" x14ac:dyDescent="0.25">
      <c r="A41" s="157" t="s">
        <v>116</v>
      </c>
      <c r="B41" s="158"/>
      <c r="C41" s="159">
        <v>43867</v>
      </c>
      <c r="D41" s="101"/>
      <c r="E41" s="101"/>
      <c r="F41" s="101"/>
      <c r="G41" s="101"/>
    </row>
    <row r="42" spans="1:7" ht="27" customHeight="1" x14ac:dyDescent="0.25">
      <c r="A42" s="157" t="s">
        <v>117</v>
      </c>
      <c r="B42" s="158"/>
      <c r="C42" s="101"/>
      <c r="D42" s="101"/>
      <c r="E42" s="101"/>
      <c r="F42" s="101"/>
      <c r="G42" s="101"/>
    </row>
    <row r="43" spans="1:7" ht="30" customHeight="1" x14ac:dyDescent="0.25">
      <c r="A43" s="157" t="s">
        <v>118</v>
      </c>
      <c r="B43" s="158"/>
      <c r="C43" s="101"/>
      <c r="D43" s="101"/>
      <c r="E43" s="101"/>
      <c r="F43" s="101"/>
      <c r="G43" s="101"/>
    </row>
  </sheetData>
  <mergeCells count="21">
    <mergeCell ref="B37:G37"/>
    <mergeCell ref="A41:B41"/>
    <mergeCell ref="A42:B42"/>
    <mergeCell ref="A43:B43"/>
    <mergeCell ref="C41:G41"/>
    <mergeCell ref="C42:G42"/>
    <mergeCell ref="C43:G43"/>
    <mergeCell ref="A28:G28"/>
    <mergeCell ref="B32:G32"/>
    <mergeCell ref="B33:G33"/>
    <mergeCell ref="B34:G34"/>
    <mergeCell ref="B36:G36"/>
    <mergeCell ref="B35:G35"/>
    <mergeCell ref="A27:G27"/>
    <mergeCell ref="A19:G19"/>
    <mergeCell ref="A21:G21"/>
    <mergeCell ref="A22:G22"/>
    <mergeCell ref="A20:G20"/>
    <mergeCell ref="A24:G24"/>
    <mergeCell ref="A25:G25"/>
    <mergeCell ref="A26:G26"/>
  </mergeCells>
  <pageMargins left="0.7" right="0.7" top="0.75" bottom="0.75" header="0.3" footer="0.3"/>
  <pageSetup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variables!$B$12:$B$17</xm:f>
          </x14:formula1>
          <xm:sqref>D6:D15</xm:sqref>
        </x14:dataValidation>
        <x14:dataValidation type="list" allowBlank="1" showInputMessage="1" showErrorMessage="1" xr:uid="{00000000-0002-0000-0500-000001000000}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2:F17"/>
  <sheetViews>
    <sheetView workbookViewId="0">
      <selection activeCell="B1" sqref="B1"/>
    </sheetView>
  </sheetViews>
  <sheetFormatPr baseColWidth="10" defaultRowHeight="15" x14ac:dyDescent="0.25"/>
  <sheetData>
    <row r="2" spans="2:6" x14ac:dyDescent="0.25">
      <c r="B2" t="s">
        <v>98</v>
      </c>
      <c r="C2" t="s">
        <v>98</v>
      </c>
      <c r="D2" t="s">
        <v>98</v>
      </c>
      <c r="E2" t="s">
        <v>119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120</v>
      </c>
      <c r="F4" t="s">
        <v>125</v>
      </c>
    </row>
    <row r="5" spans="2:6" x14ac:dyDescent="0.25">
      <c r="C5" t="s">
        <v>101</v>
      </c>
      <c r="E5" t="s">
        <v>121</v>
      </c>
      <c r="F5" t="s">
        <v>126</v>
      </c>
    </row>
    <row r="6" spans="2:6" x14ac:dyDescent="0.25">
      <c r="E6" t="s">
        <v>122</v>
      </c>
    </row>
    <row r="7" spans="2:6" x14ac:dyDescent="0.25">
      <c r="E7" t="s">
        <v>123</v>
      </c>
    </row>
    <row r="8" spans="2:6" x14ac:dyDescent="0.25">
      <c r="E8" t="s">
        <v>124</v>
      </c>
    </row>
    <row r="11" spans="2:6" x14ac:dyDescent="0.25">
      <c r="B11" t="s">
        <v>119</v>
      </c>
    </row>
    <row r="12" spans="2:6" x14ac:dyDescent="0.25">
      <c r="B12" t="s">
        <v>98</v>
      </c>
      <c r="C12" t="s">
        <v>125</v>
      </c>
      <c r="D12" t="s">
        <v>126</v>
      </c>
    </row>
    <row r="13" spans="2:6" x14ac:dyDescent="0.25">
      <c r="B13" t="s">
        <v>127</v>
      </c>
      <c r="C13">
        <v>55</v>
      </c>
      <c r="D13">
        <v>45</v>
      </c>
    </row>
    <row r="14" spans="2:6" x14ac:dyDescent="0.25">
      <c r="B14" t="s">
        <v>128</v>
      </c>
      <c r="C14">
        <v>60</v>
      </c>
      <c r="D14">
        <v>45</v>
      </c>
    </row>
    <row r="15" spans="2:6" x14ac:dyDescent="0.25">
      <c r="B15" t="s">
        <v>129</v>
      </c>
      <c r="C15">
        <v>65</v>
      </c>
      <c r="D15">
        <v>50</v>
      </c>
    </row>
    <row r="16" spans="2:6" x14ac:dyDescent="0.25">
      <c r="B16" t="s">
        <v>130</v>
      </c>
      <c r="C16">
        <v>70</v>
      </c>
      <c r="D16">
        <v>70</v>
      </c>
    </row>
    <row r="17" spans="2:4" x14ac:dyDescent="0.25">
      <c r="B17" t="s">
        <v>131</v>
      </c>
      <c r="C17">
        <f>MIN('EVALUACIÓN DE NIVELES DE RUIDO'!$O$32+10,C15)</f>
        <v>10</v>
      </c>
      <c r="D17">
        <f>MIN('EVALUACIÓN DE NIVELES DE RUIDO'!$O$32+10,D15)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 MEDICIÓN DE RUIDO FUENTE</vt:lpstr>
      <vt:lpstr>INFO MEDICIÓN DE RUIDO RECEPTOR</vt:lpstr>
      <vt:lpstr>GEORREFERENCIACIÓN</vt:lpstr>
      <vt:lpstr>MEDICIÓN NIVELES DE RUIDO</vt:lpstr>
      <vt:lpstr>EVALUACIÓN DE NIVELES DE RUIDO</vt:lpstr>
      <vt:lpstr>RESUMEN EVALUACIÓN</vt:lpstr>
      <vt:lpstr>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Lineros Luengo</dc:creator>
  <cp:lastModifiedBy>Leonardo Torres Patiño</cp:lastModifiedBy>
  <cp:lastPrinted>2020-03-06T19:21:32Z</cp:lastPrinted>
  <dcterms:created xsi:type="dcterms:W3CDTF">2015-08-04T14:38:52Z</dcterms:created>
  <dcterms:modified xsi:type="dcterms:W3CDTF">2020-04-07T17:09:32Z</dcterms:modified>
</cp:coreProperties>
</file>