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40" windowWidth="21840" windowHeight="12912" tabRatio="700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4525"/>
</workbook>
</file>

<file path=xl/calcChain.xml><?xml version="1.0" encoding="utf-8"?>
<calcChain xmlns="http://schemas.openxmlformats.org/spreadsheetml/2006/main">
  <c r="K20" i="4" l="1"/>
  <c r="K29" i="4"/>
  <c r="K32" i="4" s="1"/>
  <c r="O32" i="4" s="1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G6" i="5" s="1"/>
  <c r="C32" i="4"/>
  <c r="C30" i="4"/>
  <c r="E30" i="4" s="1"/>
  <c r="C29" i="4"/>
  <c r="C27" i="4"/>
  <c r="E27" i="4" s="1"/>
  <c r="C26" i="4"/>
  <c r="C24" i="4"/>
  <c r="E24" i="4" s="1"/>
  <c r="C23" i="4"/>
  <c r="C21" i="4"/>
  <c r="E21" i="4" s="1"/>
  <c r="G20" i="4" s="1"/>
  <c r="C20" i="4"/>
  <c r="C18" i="4"/>
  <c r="E18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17" i="4" l="1"/>
  <c r="G23" i="4"/>
  <c r="G29" i="4"/>
  <c r="G26" i="4"/>
  <c r="D17" i="6"/>
  <c r="C17" i="6"/>
  <c r="G11" i="4"/>
  <c r="G8" i="4"/>
  <c r="G5" i="4"/>
  <c r="I17" i="4" l="1"/>
  <c r="K17" i="4" s="1"/>
  <c r="M24" i="4" s="1"/>
  <c r="O20" i="4" s="1"/>
  <c r="O17" i="4" s="1"/>
</calcChain>
</file>

<file path=xl/sharedStrings.xml><?xml version="1.0" encoding="utf-8"?>
<sst xmlns="http://schemas.openxmlformats.org/spreadsheetml/2006/main" count="291" uniqueCount="172">
  <si>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</si>
  <si>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</si>
  <si>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</si>
  <si>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</si>
  <si>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</si>
  <si>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</si>
  <si>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</si>
  <si>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</si>
  <si>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</si>
  <si>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</si>
  <si>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</si>
  <si>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</si>
  <si>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</si>
  <si>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</si>
  <si>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</si>
  <si>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</si>
  <si>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</si>
  <si>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</si>
  <si>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</si>
  <si>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</si>
  <si>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</si>
  <si>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</si>
  <si>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</si>
  <si>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</si>
  <si>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</si>
  <si>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</si>
  <si>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</si>
  <si>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</si>
  <si>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</si>
  <si>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</si>
  <si>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</si>
  <si>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</si>
  <si>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</si>
  <si>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</si>
  <si>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</si>
  <si>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</si>
  <si>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</si>
  <si>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</si>
  <si>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</si>
  <si>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</si>
  <si>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</si>
  <si>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</si>
  <si>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</si>
  <si>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</si>
  <si>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</si>
  <si>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</si>
  <si>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</si>
  <si>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</si>
  <si>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</si>
  <si>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</si>
  <si>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</si>
  <si>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</si>
  <si>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</si>
  <si>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</si>
  <si>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</si>
  <si>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</si>
  <si>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</si>
  <si>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</si>
  <si>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</si>
  <si>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</si>
  <si>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</si>
  <si>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</si>
  <si>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</si>
  <si>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</si>
  <si>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</si>
  <si>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</si>
  <si>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</si>
  <si>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</si>
  <si>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</si>
  <si>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</si>
  <si>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</si>
  <si>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</si>
  <si>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</si>
  <si>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</si>
  <si>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</si>
  <si>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</si>
  <si>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</si>
  <si>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</si>
  <si>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</si>
  <si>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</si>
  <si>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</si>
  <si>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</si>
  <si>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</si>
  <si>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</si>
  <si>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</si>
  <si>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</si>
  <si>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</si>
  <si>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</si>
  <si>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</si>
  <si>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</si>
  <si>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</si>
  <si>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</si>
  <si>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</si>
  <si>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</si>
  <si>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</si>
  <si>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</si>
  <si>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</si>
  <si>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</si>
  <si>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</si>
  <si>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</si>
  <si>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</si>
  <si>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</si>
  <si>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</si>
  <si>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</si>
  <si>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</si>
  <si>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</si>
  <si>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</si>
  <si>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</si>
  <si>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</si>
  <si>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</si>
  <si>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</si>
  <si>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</si>
  <si>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</si>
  <si>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</si>
  <si>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</si>
  <si>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</si>
  <si>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</si>
  <si>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</si>
  <si>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</si>
  <si>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</si>
  <si>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</si>
  <si>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</si>
  <si>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</si>
  <si>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</si>
  <si>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</si>
  <si>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</si>
  <si>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</si>
  <si>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</si>
  <si>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</si>
  <si>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</si>
  <si>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</si>
  <si>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</si>
  <si>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</si>
  <si>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</si>
  <si>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</si>
  <si>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</si>
  <si>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</si>
  <si>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</si>
  <si>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</si>
  <si>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</si>
  <si>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WGS84</t>
  </si>
  <si>
    <t>19S</t>
  </si>
  <si>
    <t>CIRRUS</t>
  </si>
  <si>
    <t>CR162B</t>
  </si>
  <si>
    <t>CR514</t>
  </si>
  <si>
    <t>dbA</t>
  </si>
  <si>
    <t>LENTA</t>
  </si>
  <si>
    <t>Google Earth</t>
  </si>
  <si>
    <t>En rojo</t>
  </si>
  <si>
    <t>Denunciado</t>
  </si>
  <si>
    <t>En azul</t>
  </si>
  <si>
    <t>Denunciante</t>
  </si>
  <si>
    <t>SMA</t>
  </si>
  <si>
    <t>No se midió ruido de fondo, ya que no fue posible identificarlo</t>
  </si>
  <si>
    <t>08 DE MAYO 2018</t>
  </si>
  <si>
    <t>G066116</t>
  </si>
  <si>
    <t>SON20180034</t>
  </si>
  <si>
    <t>CAL20180035</t>
  </si>
  <si>
    <t xml:space="preserve">
Certificado de Calibración de Calibrador N° CAL20180035
Ubicación del denunciado en Plan Regulador Comunal de Copiapó</t>
  </si>
  <si>
    <t>Certificado de Calibración de Sonómetro N° SON20180034</t>
  </si>
  <si>
    <t>Certificado de Calibración de Calibrador N° CAL20180035</t>
  </si>
  <si>
    <t>Medición en habitación interior de vivienda</t>
  </si>
  <si>
    <t>Luis Ramírez</t>
  </si>
  <si>
    <t>Ubicación del denunciado en Plan Regulador Comunal de Caldera</t>
  </si>
  <si>
    <t>Jennifer Arancibia Soto (Pub Entre Jotes)</t>
  </si>
  <si>
    <t>Wheelwright #485</t>
  </si>
  <si>
    <t>Caldera</t>
  </si>
  <si>
    <t>ZCH -  Zona de Conservación Histórica</t>
  </si>
  <si>
    <t>Ossa Cerda</t>
  </si>
  <si>
    <t>Zona ZCH - Zona de Conservación Histórica</t>
  </si>
  <si>
    <t xml:space="preserve"> --</t>
  </si>
  <si>
    <t xml:space="preserve">Pub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</si>
</sst>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45720</xdr:rowOff>
        </xdr:from>
        <xdr:to>
          <xdr:col>3</xdr:col>
          <xdr:colOff>198120</xdr:colOff>
          <xdr:row>14</xdr:row>
          <xdr:rowOff>274320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16</xdr:row>
          <xdr:rowOff>38100</xdr:rowOff>
        </xdr:from>
        <xdr:to>
          <xdr:col>3</xdr:col>
          <xdr:colOff>198120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45720</xdr:rowOff>
        </xdr:from>
        <xdr:to>
          <xdr:col>4</xdr:col>
          <xdr:colOff>0</xdr:colOff>
          <xdr:row>19</xdr:row>
          <xdr:rowOff>274320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45720</xdr:rowOff>
        </xdr:from>
        <xdr:to>
          <xdr:col>3</xdr:col>
          <xdr:colOff>274320</xdr:colOff>
          <xdr:row>21</xdr:row>
          <xdr:rowOff>274320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45720</xdr:rowOff>
        </xdr:from>
        <xdr:to>
          <xdr:col>5</xdr:col>
          <xdr:colOff>198120</xdr:colOff>
          <xdr:row>14</xdr:row>
          <xdr:rowOff>274320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45720</xdr:rowOff>
        </xdr:from>
        <xdr:to>
          <xdr:col>5</xdr:col>
          <xdr:colOff>449580</xdr:colOff>
          <xdr:row>15</xdr:row>
          <xdr:rowOff>274320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45720</xdr:rowOff>
        </xdr:from>
        <xdr:to>
          <xdr:col>5</xdr:col>
          <xdr:colOff>617220</xdr:colOff>
          <xdr:row>16</xdr:row>
          <xdr:rowOff>274320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45720</xdr:rowOff>
        </xdr:from>
        <xdr:to>
          <xdr:col>5</xdr:col>
          <xdr:colOff>198120</xdr:colOff>
          <xdr:row>17</xdr:row>
          <xdr:rowOff>274320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45720</xdr:rowOff>
        </xdr:from>
        <xdr:to>
          <xdr:col>5</xdr:col>
          <xdr:colOff>617220</xdr:colOff>
          <xdr:row>18</xdr:row>
          <xdr:rowOff>274320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45720</xdr:rowOff>
        </xdr:from>
        <xdr:to>
          <xdr:col>5</xdr:col>
          <xdr:colOff>533400</xdr:colOff>
          <xdr:row>19</xdr:row>
          <xdr:rowOff>274320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45720</xdr:rowOff>
        </xdr:from>
        <xdr:to>
          <xdr:col>5</xdr:col>
          <xdr:colOff>640080</xdr:colOff>
          <xdr:row>20</xdr:row>
          <xdr:rowOff>274320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45720</xdr:rowOff>
        </xdr:from>
        <xdr:to>
          <xdr:col>5</xdr:col>
          <xdr:colOff>198120</xdr:colOff>
          <xdr:row>21</xdr:row>
          <xdr:rowOff>274320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</xdr:row>
          <xdr:rowOff>45720</xdr:rowOff>
        </xdr:from>
        <xdr:to>
          <xdr:col>7</xdr:col>
          <xdr:colOff>198120</xdr:colOff>
          <xdr:row>14</xdr:row>
          <xdr:rowOff>274320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45720</xdr:rowOff>
        </xdr:from>
        <xdr:to>
          <xdr:col>7</xdr:col>
          <xdr:colOff>480060</xdr:colOff>
          <xdr:row>15</xdr:row>
          <xdr:rowOff>274320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45720</xdr:rowOff>
        </xdr:from>
        <xdr:to>
          <xdr:col>7</xdr:col>
          <xdr:colOff>198120</xdr:colOff>
          <xdr:row>16</xdr:row>
          <xdr:rowOff>274320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45720</xdr:rowOff>
        </xdr:from>
        <xdr:to>
          <xdr:col>7</xdr:col>
          <xdr:colOff>297180</xdr:colOff>
          <xdr:row>17</xdr:row>
          <xdr:rowOff>274320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45720</xdr:rowOff>
        </xdr:from>
        <xdr:to>
          <xdr:col>7</xdr:col>
          <xdr:colOff>594360</xdr:colOff>
          <xdr:row>18</xdr:row>
          <xdr:rowOff>274320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297180</xdr:rowOff>
        </xdr:from>
        <xdr:to>
          <xdr:col>7</xdr:col>
          <xdr:colOff>464820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45720</xdr:rowOff>
        </xdr:from>
        <xdr:to>
          <xdr:col>7</xdr:col>
          <xdr:colOff>403860</xdr:colOff>
          <xdr:row>20</xdr:row>
          <xdr:rowOff>274320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45720</xdr:rowOff>
        </xdr:from>
        <xdr:to>
          <xdr:col>7</xdr:col>
          <xdr:colOff>198120</xdr:colOff>
          <xdr:row>21</xdr:row>
          <xdr:rowOff>274320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14</xdr:row>
          <xdr:rowOff>45720</xdr:rowOff>
        </xdr:from>
        <xdr:to>
          <xdr:col>9</xdr:col>
          <xdr:colOff>312420</xdr:colOff>
          <xdr:row>14</xdr:row>
          <xdr:rowOff>274320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15</xdr:row>
          <xdr:rowOff>45720</xdr:rowOff>
        </xdr:from>
        <xdr:to>
          <xdr:col>9</xdr:col>
          <xdr:colOff>312420</xdr:colOff>
          <xdr:row>15</xdr:row>
          <xdr:rowOff>274320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16</xdr:row>
          <xdr:rowOff>45720</xdr:rowOff>
        </xdr:from>
        <xdr:to>
          <xdr:col>9</xdr:col>
          <xdr:colOff>312420</xdr:colOff>
          <xdr:row>16</xdr:row>
          <xdr:rowOff>274320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17</xdr:row>
          <xdr:rowOff>45720</xdr:rowOff>
        </xdr:from>
        <xdr:to>
          <xdr:col>9</xdr:col>
          <xdr:colOff>312420</xdr:colOff>
          <xdr:row>17</xdr:row>
          <xdr:rowOff>274320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45720</xdr:rowOff>
        </xdr:from>
        <xdr:to>
          <xdr:col>9</xdr:col>
          <xdr:colOff>312420</xdr:colOff>
          <xdr:row>18</xdr:row>
          <xdr:rowOff>274320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19</xdr:row>
          <xdr:rowOff>45720</xdr:rowOff>
        </xdr:from>
        <xdr:to>
          <xdr:col>9</xdr:col>
          <xdr:colOff>312420</xdr:colOff>
          <xdr:row>19</xdr:row>
          <xdr:rowOff>274320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20</xdr:row>
          <xdr:rowOff>45720</xdr:rowOff>
        </xdr:from>
        <xdr:to>
          <xdr:col>9</xdr:col>
          <xdr:colOff>312420</xdr:colOff>
          <xdr:row>20</xdr:row>
          <xdr:rowOff>274320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21</xdr:row>
          <xdr:rowOff>45720</xdr:rowOff>
        </xdr:from>
        <xdr:to>
          <xdr:col>9</xdr:col>
          <xdr:colOff>312420</xdr:colOff>
          <xdr:row>21</xdr:row>
          <xdr:rowOff>274320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34</xdr:row>
          <xdr:rowOff>38100</xdr:rowOff>
        </xdr:from>
        <xdr:to>
          <xdr:col>4</xdr:col>
          <xdr:colOff>289560</xdr:colOff>
          <xdr:row>34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34</xdr:row>
          <xdr:rowOff>38100</xdr:rowOff>
        </xdr:from>
        <xdr:to>
          <xdr:col>8</xdr:col>
          <xdr:colOff>121920</xdr:colOff>
          <xdr:row>34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23</xdr:row>
          <xdr:rowOff>114300</xdr:rowOff>
        </xdr:from>
        <xdr:to>
          <xdr:col>3</xdr:col>
          <xdr:colOff>495300</xdr:colOff>
          <xdr:row>23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23</xdr:row>
          <xdr:rowOff>106680</xdr:rowOff>
        </xdr:from>
        <xdr:to>
          <xdr:col>5</xdr:col>
          <xdr:colOff>762000</xdr:colOff>
          <xdr:row>23</xdr:row>
          <xdr:rowOff>327660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22860</xdr:rowOff>
        </xdr:from>
        <xdr:to>
          <xdr:col>3</xdr:col>
          <xdr:colOff>426720</xdr:colOff>
          <xdr:row>20</xdr:row>
          <xdr:rowOff>182880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20</xdr:row>
          <xdr:rowOff>22860</xdr:rowOff>
        </xdr:from>
        <xdr:to>
          <xdr:col>5</xdr:col>
          <xdr:colOff>731520</xdr:colOff>
          <xdr:row>20</xdr:row>
          <xdr:rowOff>182880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22860</xdr:rowOff>
        </xdr:from>
        <xdr:to>
          <xdr:col>3</xdr:col>
          <xdr:colOff>518160</xdr:colOff>
          <xdr:row>21</xdr:row>
          <xdr:rowOff>182880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21</xdr:row>
          <xdr:rowOff>22860</xdr:rowOff>
        </xdr:from>
        <xdr:to>
          <xdr:col>5</xdr:col>
          <xdr:colOff>822960</xdr:colOff>
          <xdr:row>21</xdr:row>
          <xdr:rowOff>182880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12</xdr:row>
          <xdr:rowOff>76200</xdr:rowOff>
        </xdr:from>
        <xdr:to>
          <xdr:col>2</xdr:col>
          <xdr:colOff>754380</xdr:colOff>
          <xdr:row>12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</xdr:row>
          <xdr:rowOff>76200</xdr:rowOff>
        </xdr:from>
        <xdr:to>
          <xdr:col>3</xdr:col>
          <xdr:colOff>723900</xdr:colOff>
          <xdr:row>12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12</xdr:row>
          <xdr:rowOff>76200</xdr:rowOff>
        </xdr:from>
        <xdr:to>
          <xdr:col>4</xdr:col>
          <xdr:colOff>716280</xdr:colOff>
          <xdr:row>12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731520</xdr:colOff>
          <xdr:row>12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68580</xdr:rowOff>
        </xdr:from>
        <xdr:to>
          <xdr:col>6</xdr:col>
          <xdr:colOff>792480</xdr:colOff>
          <xdr:row>12</xdr:row>
          <xdr:rowOff>274320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330202</xdr:colOff>
      <xdr:row>27</xdr:row>
      <xdr:rowOff>20598</xdr:rowOff>
    </xdr:from>
    <xdr:to>
      <xdr:col>6</xdr:col>
      <xdr:colOff>338666</xdr:colOff>
      <xdr:row>27</xdr:row>
      <xdr:rowOff>480934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2935" y="6514531"/>
          <a:ext cx="965198" cy="460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1</xdr:row>
          <xdr:rowOff>160020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</xdr:row>
          <xdr:rowOff>7620</xdr:rowOff>
        </xdr:from>
        <xdr:to>
          <xdr:col>7</xdr:col>
          <xdr:colOff>541020</xdr:colOff>
          <xdr:row>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50800</xdr:colOff>
      <xdr:row>3</xdr:row>
      <xdr:rowOff>38100</xdr:rowOff>
    </xdr:from>
    <xdr:to>
      <xdr:col>7</xdr:col>
      <xdr:colOff>1282700</xdr:colOff>
      <xdr:row>26</xdr:row>
      <xdr:rowOff>101600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" t="1722"/>
        <a:stretch/>
      </xdr:blipFill>
      <xdr:spPr>
        <a:xfrm>
          <a:off x="50800" y="635000"/>
          <a:ext cx="6248400" cy="415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</xdr:row>
          <xdr:rowOff>228600</xdr:rowOff>
        </xdr:from>
        <xdr:to>
          <xdr:col>6</xdr:col>
          <xdr:colOff>480060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76200</xdr:rowOff>
        </xdr:from>
        <xdr:to>
          <xdr:col>2</xdr:col>
          <xdr:colOff>563880</xdr:colOff>
          <xdr:row>35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541020</xdr:colOff>
          <xdr:row>35</xdr:row>
          <xdr:rowOff>68580</xdr:rowOff>
        </xdr:from>
        <xdr:to>
          <xdr:col>6</xdr:col>
          <xdr:colOff>304800</xdr:colOff>
          <xdr:row>35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8"/>
  <sheetViews>
    <sheetView showGridLines="0" tabSelected="1" view="pageLayout" zoomScale="80" zoomScaleNormal="100" zoomScalePageLayoutView="80" workbookViewId="0">
      <selection activeCell="C23" sqref="C23:J23"/>
    </sheetView>
  </sheetViews>
  <sheetFormatPr baseColWidth="10" defaultColWidth="11.44140625" defaultRowHeight="14.4" x14ac:dyDescent="0.3"/>
  <cols>
    <col min="1" max="2" width="11.44140625" customWidth="1"/>
    <col min="3" max="8" width="9" customWidth="1"/>
    <col min="9" max="9" width="7.44140625" customWidth="1"/>
    <col min="10" max="10" width="4.88671875" customWidth="1"/>
    <col min="13" max="13" width="17" customWidth="1"/>
  </cols>
  <sheetData>
    <row r="1" spans="1:10" ht="18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3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" x14ac:dyDescent="0.25">
      <c r="B4" s="1"/>
      <c r="C4" s="1"/>
    </row>
    <row r="5" spans="1:10" x14ac:dyDescent="0.3">
      <c r="A5" s="63" t="s">
        <v>2</v>
      </c>
      <c r="B5" s="63"/>
      <c r="C5" s="66" t="s">
        <v>164</v>
      </c>
      <c r="D5" s="66"/>
      <c r="E5" s="66"/>
      <c r="F5" s="66"/>
      <c r="G5" s="66"/>
      <c r="H5" s="66"/>
      <c r="I5" s="66"/>
      <c r="J5" s="66"/>
    </row>
    <row r="6" spans="1:10" x14ac:dyDescent="0.3">
      <c r="A6" s="63" t="s">
        <v>3</v>
      </c>
      <c r="B6" s="63"/>
      <c r="C6" s="67">
        <v>16969871</v>
      </c>
      <c r="D6" s="66"/>
      <c r="E6" s="66"/>
      <c r="F6" s="66"/>
      <c r="G6" s="66"/>
      <c r="H6" s="66"/>
      <c r="I6" s="66"/>
      <c r="J6" s="66"/>
    </row>
    <row r="7" spans="1:10" x14ac:dyDescent="0.3">
      <c r="A7" s="63" t="s">
        <v>4</v>
      </c>
      <c r="B7" s="63"/>
      <c r="C7" s="66" t="s">
        <v>165</v>
      </c>
      <c r="D7" s="66"/>
      <c r="E7" s="66"/>
      <c r="F7" s="66"/>
      <c r="G7" s="66"/>
      <c r="H7" s="66"/>
      <c r="I7" s="66"/>
      <c r="J7" s="66"/>
    </row>
    <row r="8" spans="1:10" x14ac:dyDescent="0.3">
      <c r="A8" s="63" t="s">
        <v>5</v>
      </c>
      <c r="B8" s="63"/>
      <c r="C8" s="66" t="s">
        <v>166</v>
      </c>
      <c r="D8" s="66"/>
      <c r="E8" s="66"/>
      <c r="F8" s="66"/>
      <c r="G8" s="66"/>
      <c r="H8" s="66"/>
      <c r="I8" s="66"/>
      <c r="J8" s="66"/>
    </row>
    <row r="9" spans="1:10" ht="36" customHeight="1" x14ac:dyDescent="0.3">
      <c r="A9" s="63" t="s">
        <v>6</v>
      </c>
      <c r="B9" s="63"/>
      <c r="C9" s="49" t="s">
        <v>167</v>
      </c>
      <c r="D9" s="50"/>
      <c r="E9" s="50"/>
      <c r="F9" s="50"/>
      <c r="G9" s="50"/>
      <c r="H9" s="50"/>
      <c r="I9" s="50"/>
      <c r="J9" s="51"/>
    </row>
    <row r="10" spans="1:10" ht="15" x14ac:dyDescent="0.25">
      <c r="A10" s="63" t="s">
        <v>7</v>
      </c>
      <c r="B10" s="63"/>
      <c r="C10" s="52" t="s">
        <v>140</v>
      </c>
      <c r="D10" s="52"/>
      <c r="E10" s="63" t="s">
        <v>8</v>
      </c>
      <c r="F10" s="63"/>
      <c r="G10" s="52" t="s">
        <v>141</v>
      </c>
      <c r="H10" s="52"/>
      <c r="I10" s="52"/>
      <c r="J10" s="52"/>
    </row>
    <row r="11" spans="1:10" x14ac:dyDescent="0.3">
      <c r="A11" s="63" t="s">
        <v>9</v>
      </c>
      <c r="B11" s="63"/>
      <c r="C11" s="53">
        <v>7004958</v>
      </c>
      <c r="D11" s="52"/>
      <c r="E11" s="63" t="s">
        <v>10</v>
      </c>
      <c r="F11" s="63"/>
      <c r="G11" s="53">
        <v>319120</v>
      </c>
      <c r="H11" s="52"/>
      <c r="I11" s="52"/>
      <c r="J11" s="52"/>
    </row>
    <row r="12" spans="1:10" ht="14.25" customHeight="1" x14ac:dyDescent="0.25"/>
    <row r="13" spans="1:10" x14ac:dyDescent="0.3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63" t="s">
        <v>12</v>
      </c>
      <c r="B15" s="63"/>
      <c r="C15" s="59"/>
      <c r="D15" s="59"/>
      <c r="E15" s="58"/>
      <c r="F15" s="58"/>
      <c r="G15" s="59"/>
      <c r="H15" s="59"/>
      <c r="I15" s="59"/>
      <c r="J15" s="59"/>
    </row>
    <row r="16" spans="1:10" ht="25.5" customHeight="1" x14ac:dyDescent="0.25">
      <c r="A16" s="63" t="s">
        <v>13</v>
      </c>
      <c r="B16" s="63"/>
      <c r="C16" s="59"/>
      <c r="D16" s="59"/>
      <c r="E16" s="64"/>
      <c r="F16" s="65"/>
      <c r="G16" s="59"/>
      <c r="H16" s="59"/>
      <c r="I16" s="59"/>
      <c r="J16" s="59"/>
    </row>
    <row r="17" spans="1:10" ht="25.5" customHeight="1" x14ac:dyDescent="0.25">
      <c r="A17" s="63" t="s">
        <v>14</v>
      </c>
      <c r="B17" s="63"/>
      <c r="C17" s="59"/>
      <c r="D17" s="59"/>
      <c r="E17" s="58"/>
      <c r="F17" s="58"/>
      <c r="G17" s="59"/>
      <c r="H17" s="59"/>
      <c r="I17" s="59"/>
      <c r="J17" s="59"/>
    </row>
    <row r="18" spans="1:10" ht="25.5" customHeight="1" x14ac:dyDescent="0.25">
      <c r="A18" s="63" t="s">
        <v>15</v>
      </c>
      <c r="B18" s="63"/>
      <c r="C18" s="59"/>
      <c r="D18" s="59"/>
      <c r="E18" s="58"/>
      <c r="F18" s="58"/>
      <c r="G18" s="59"/>
      <c r="H18" s="59"/>
      <c r="I18" s="59"/>
      <c r="J18" s="59"/>
    </row>
    <row r="19" spans="1:10" ht="25.5" customHeight="1" x14ac:dyDescent="0.3">
      <c r="A19" s="63" t="s">
        <v>16</v>
      </c>
      <c r="B19" s="63"/>
      <c r="C19" s="59"/>
      <c r="D19" s="59"/>
      <c r="E19" s="68"/>
      <c r="F19" s="69"/>
      <c r="G19" s="59"/>
      <c r="H19" s="59"/>
      <c r="I19" s="59"/>
      <c r="J19" s="59"/>
    </row>
    <row r="20" spans="1:10" ht="25.5" customHeight="1" x14ac:dyDescent="0.3">
      <c r="A20" s="63" t="s">
        <v>17</v>
      </c>
      <c r="B20" s="63"/>
      <c r="C20" s="60"/>
      <c r="D20" s="59"/>
      <c r="E20" s="58"/>
      <c r="F20" s="58"/>
      <c r="G20" s="60"/>
      <c r="H20" s="59"/>
      <c r="I20" s="59"/>
      <c r="J20" s="59"/>
    </row>
    <row r="21" spans="1:10" ht="25.5" customHeight="1" x14ac:dyDescent="0.3">
      <c r="A21" s="63" t="s">
        <v>18</v>
      </c>
      <c r="B21" s="63"/>
      <c r="C21" s="59"/>
      <c r="D21" s="59"/>
      <c r="E21" s="61"/>
      <c r="F21" s="58"/>
      <c r="G21" s="59"/>
      <c r="H21" s="59"/>
      <c r="I21" s="59"/>
      <c r="J21" s="59"/>
    </row>
    <row r="22" spans="1:10" ht="25.5" customHeight="1" x14ac:dyDescent="0.3">
      <c r="A22" s="63" t="s">
        <v>19</v>
      </c>
      <c r="B22" s="63"/>
      <c r="C22" s="59"/>
      <c r="D22" s="59"/>
      <c r="E22" s="58"/>
      <c r="F22" s="58"/>
      <c r="G22" s="59"/>
      <c r="H22" s="59"/>
      <c r="I22" s="59"/>
      <c r="J22" s="59"/>
    </row>
    <row r="23" spans="1:10" ht="25.5" customHeight="1" x14ac:dyDescent="0.3">
      <c r="A23" s="63" t="s">
        <v>20</v>
      </c>
      <c r="B23" s="63"/>
      <c r="C23" s="54" t="s">
        <v>171</v>
      </c>
      <c r="D23" s="55"/>
      <c r="E23" s="55"/>
      <c r="F23" s="55"/>
      <c r="G23" s="55"/>
      <c r="H23" s="55"/>
      <c r="I23" s="55"/>
      <c r="J23" s="56"/>
    </row>
    <row r="25" spans="1:10" x14ac:dyDescent="0.3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customHeight="1" x14ac:dyDescent="0.3">
      <c r="A26" s="57" t="s">
        <v>22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x14ac:dyDescent="0.3">
      <c r="A27" s="7" t="s">
        <v>32</v>
      </c>
      <c r="B27" s="52" t="s">
        <v>142</v>
      </c>
      <c r="C27" s="52"/>
      <c r="D27" s="7" t="s">
        <v>23</v>
      </c>
      <c r="E27" s="62" t="s">
        <v>143</v>
      </c>
      <c r="F27" s="62"/>
      <c r="G27" s="7" t="s">
        <v>24</v>
      </c>
      <c r="H27" s="52" t="s">
        <v>155</v>
      </c>
      <c r="I27" s="52"/>
      <c r="J27" s="52"/>
    </row>
    <row r="28" spans="1:10" x14ac:dyDescent="0.3">
      <c r="A28" s="63" t="s">
        <v>25</v>
      </c>
      <c r="B28" s="63"/>
      <c r="C28" s="63"/>
      <c r="D28" s="63"/>
      <c r="E28" s="52" t="s">
        <v>154</v>
      </c>
      <c r="F28" s="52"/>
      <c r="G28" s="52"/>
      <c r="H28" s="52"/>
      <c r="I28" s="52"/>
      <c r="J28" s="52"/>
    </row>
    <row r="29" spans="1:10" x14ac:dyDescent="0.3">
      <c r="A29" s="63" t="s">
        <v>26</v>
      </c>
      <c r="B29" s="63"/>
      <c r="C29" s="63"/>
      <c r="D29" s="63"/>
      <c r="E29" s="52" t="s">
        <v>156</v>
      </c>
      <c r="F29" s="52"/>
      <c r="G29" s="52"/>
      <c r="H29" s="52"/>
      <c r="I29" s="52"/>
      <c r="J29" s="52"/>
    </row>
    <row r="30" spans="1:10" ht="15.75" customHeight="1" x14ac:dyDescent="0.3">
      <c r="A30" s="57" t="s">
        <v>27</v>
      </c>
      <c r="B30" s="57"/>
      <c r="C30" s="57"/>
      <c r="D30" s="57"/>
      <c r="E30" s="57"/>
      <c r="F30" s="57"/>
      <c r="G30" s="57"/>
      <c r="H30" s="57"/>
      <c r="I30" s="57"/>
      <c r="J30" s="57"/>
    </row>
    <row r="31" spans="1:10" x14ac:dyDescent="0.3">
      <c r="A31" s="7" t="s">
        <v>32</v>
      </c>
      <c r="B31" s="52" t="s">
        <v>142</v>
      </c>
      <c r="C31" s="52"/>
      <c r="D31" s="7" t="s">
        <v>23</v>
      </c>
      <c r="E31" s="62" t="s">
        <v>144</v>
      </c>
      <c r="F31" s="62"/>
      <c r="G31" s="7" t="s">
        <v>24</v>
      </c>
      <c r="H31" s="52">
        <v>64902</v>
      </c>
      <c r="I31" s="52"/>
      <c r="J31" s="52"/>
    </row>
    <row r="32" spans="1:10" ht="15.75" customHeight="1" x14ac:dyDescent="0.3">
      <c r="A32" s="63" t="s">
        <v>25</v>
      </c>
      <c r="B32" s="63"/>
      <c r="C32" s="63"/>
      <c r="D32" s="63"/>
      <c r="E32" s="52" t="s">
        <v>154</v>
      </c>
      <c r="F32" s="52"/>
      <c r="G32" s="52"/>
      <c r="H32" s="52"/>
      <c r="I32" s="52"/>
      <c r="J32" s="52"/>
    </row>
    <row r="33" spans="1:10" ht="15.75" customHeight="1" x14ac:dyDescent="0.3">
      <c r="A33" s="63" t="s">
        <v>26</v>
      </c>
      <c r="B33" s="63"/>
      <c r="C33" s="63"/>
      <c r="D33" s="63"/>
      <c r="E33" s="52" t="s">
        <v>157</v>
      </c>
      <c r="F33" s="52"/>
      <c r="G33" s="52"/>
      <c r="H33" s="52"/>
      <c r="I33" s="52"/>
      <c r="J33" s="52"/>
    </row>
    <row r="34" spans="1:10" ht="26.25" customHeight="1" x14ac:dyDescent="0.3">
      <c r="A34" s="63" t="s">
        <v>28</v>
      </c>
      <c r="B34" s="63"/>
      <c r="C34" s="52" t="s">
        <v>145</v>
      </c>
      <c r="D34" s="52"/>
      <c r="E34" s="52"/>
      <c r="F34" s="74" t="s">
        <v>29</v>
      </c>
      <c r="G34" s="74"/>
      <c r="H34" s="62" t="s">
        <v>146</v>
      </c>
      <c r="I34" s="62"/>
      <c r="J34" s="62"/>
    </row>
    <row r="35" spans="1:10" ht="25.5" customHeight="1" x14ac:dyDescent="0.3">
      <c r="A35" s="63" t="s">
        <v>30</v>
      </c>
      <c r="B35" s="63"/>
      <c r="C35" s="73"/>
      <c r="D35" s="73"/>
      <c r="E35" s="73"/>
      <c r="F35" s="73"/>
      <c r="G35" s="73"/>
      <c r="H35" s="73"/>
      <c r="I35" s="73"/>
      <c r="J35" s="73"/>
    </row>
    <row r="36" spans="1:10" ht="15.75" customHeight="1" x14ac:dyDescent="0.3">
      <c r="A36" s="70" t="s">
        <v>31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0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68" ht="63" customHeight="1" x14ac:dyDescent="0.3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6:J36"/>
    <mergeCell ref="B31:C31"/>
    <mergeCell ref="E31:F31"/>
    <mergeCell ref="H31:J31"/>
    <mergeCell ref="E32:J32"/>
    <mergeCell ref="C35:E35"/>
    <mergeCell ref="A34:B34"/>
    <mergeCell ref="E33:J33"/>
    <mergeCell ref="F34:G34"/>
    <mergeCell ref="C34:E34"/>
    <mergeCell ref="H34:J34"/>
    <mergeCell ref="F35:J35"/>
    <mergeCell ref="A35:B35"/>
    <mergeCell ref="A32:D32"/>
    <mergeCell ref="A33:D33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0:J30"/>
    <mergeCell ref="E27:F27"/>
    <mergeCell ref="H27:J27"/>
    <mergeCell ref="E28:J28"/>
    <mergeCell ref="E29:J29"/>
    <mergeCell ref="A28:D28"/>
    <mergeCell ref="A29:D29"/>
    <mergeCell ref="B27:C27"/>
    <mergeCell ref="C9:J9"/>
    <mergeCell ref="G10:J10"/>
    <mergeCell ref="G11:J11"/>
    <mergeCell ref="C23:J23"/>
    <mergeCell ref="A26:J26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_1__  de 1_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45720</xdr:rowOff>
                  </from>
                  <to>
                    <xdr:col>3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16</xdr:row>
                    <xdr:rowOff>38100</xdr:rowOff>
                  </from>
                  <to>
                    <xdr:col>3</xdr:col>
                    <xdr:colOff>198120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45720</xdr:rowOff>
                  </from>
                  <to>
                    <xdr:col>4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45720</xdr:rowOff>
                  </from>
                  <to>
                    <xdr:col>3</xdr:col>
                    <xdr:colOff>274320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45720</xdr:rowOff>
                  </from>
                  <to>
                    <xdr:col>5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45720</xdr:rowOff>
                  </from>
                  <to>
                    <xdr:col>5</xdr:col>
                    <xdr:colOff>449580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45720</xdr:rowOff>
                  </from>
                  <to>
                    <xdr:col>5</xdr:col>
                    <xdr:colOff>617220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45720</xdr:rowOff>
                  </from>
                  <to>
                    <xdr:col>5</xdr:col>
                    <xdr:colOff>198120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45720</xdr:rowOff>
                  </from>
                  <to>
                    <xdr:col>5</xdr:col>
                    <xdr:colOff>617220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45720</xdr:rowOff>
                  </from>
                  <to>
                    <xdr:col>5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45720</xdr:rowOff>
                  </from>
                  <to>
                    <xdr:col>5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45720</xdr:rowOff>
                  </from>
                  <to>
                    <xdr:col>5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45720</xdr:colOff>
                    <xdr:row>14</xdr:row>
                    <xdr:rowOff>45720</xdr:rowOff>
                  </from>
                  <to>
                    <xdr:col>7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45720</xdr:rowOff>
                  </from>
                  <to>
                    <xdr:col>7</xdr:col>
                    <xdr:colOff>480060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45720</xdr:rowOff>
                  </from>
                  <to>
                    <xdr:col>7</xdr:col>
                    <xdr:colOff>198120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45720</xdr:rowOff>
                  </from>
                  <to>
                    <xdr:col>7</xdr:col>
                    <xdr:colOff>297180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45720</xdr:rowOff>
                  </from>
                  <to>
                    <xdr:col>7</xdr:col>
                    <xdr:colOff>594360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297180</xdr:rowOff>
                  </from>
                  <to>
                    <xdr:col>7</xdr:col>
                    <xdr:colOff>464820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45720</xdr:rowOff>
                  </from>
                  <to>
                    <xdr:col>7</xdr:col>
                    <xdr:colOff>403860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45720</xdr:rowOff>
                  </from>
                  <to>
                    <xdr:col>7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45720</xdr:colOff>
                    <xdr:row>14</xdr:row>
                    <xdr:rowOff>45720</xdr:rowOff>
                  </from>
                  <to>
                    <xdr:col>9</xdr:col>
                    <xdr:colOff>312420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45720</xdr:colOff>
                    <xdr:row>15</xdr:row>
                    <xdr:rowOff>45720</xdr:rowOff>
                  </from>
                  <to>
                    <xdr:col>9</xdr:col>
                    <xdr:colOff>312420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45720</xdr:colOff>
                    <xdr:row>16</xdr:row>
                    <xdr:rowOff>45720</xdr:rowOff>
                  </from>
                  <to>
                    <xdr:col>9</xdr:col>
                    <xdr:colOff>312420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45720</xdr:colOff>
                    <xdr:row>17</xdr:row>
                    <xdr:rowOff>45720</xdr:rowOff>
                  </from>
                  <to>
                    <xdr:col>9</xdr:col>
                    <xdr:colOff>312420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45720</xdr:rowOff>
                  </from>
                  <to>
                    <xdr:col>9</xdr:col>
                    <xdr:colOff>312420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45720</xdr:colOff>
                    <xdr:row>19</xdr:row>
                    <xdr:rowOff>45720</xdr:rowOff>
                  </from>
                  <to>
                    <xdr:col>9</xdr:col>
                    <xdr:colOff>312420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45720</xdr:colOff>
                    <xdr:row>20</xdr:row>
                    <xdr:rowOff>45720</xdr:rowOff>
                  </from>
                  <to>
                    <xdr:col>9</xdr:col>
                    <xdr:colOff>312420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45720</xdr:colOff>
                    <xdr:row>21</xdr:row>
                    <xdr:rowOff>45720</xdr:rowOff>
                  </from>
                  <to>
                    <xdr:col>9</xdr:col>
                    <xdr:colOff>312420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137160</xdr:colOff>
                    <xdr:row>34</xdr:row>
                    <xdr:rowOff>38100</xdr:rowOff>
                  </from>
                  <to>
                    <xdr:col>4</xdr:col>
                    <xdr:colOff>289560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617220</xdr:colOff>
                    <xdr:row>34</xdr:row>
                    <xdr:rowOff>38100</xdr:rowOff>
                  </from>
                  <to>
                    <xdr:col>8</xdr:col>
                    <xdr:colOff>121920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zoomScale="90" zoomScaleNormal="100" zoomScalePageLayoutView="90" workbookViewId="0">
      <selection activeCell="F10" sqref="F10:G10"/>
    </sheetView>
  </sheetViews>
  <sheetFormatPr baseColWidth="10" defaultColWidth="11.44140625" defaultRowHeight="14.4" x14ac:dyDescent="0.3"/>
  <cols>
    <col min="2" max="2" width="11.44140625" customWidth="1"/>
    <col min="3" max="7" width="13.33203125" customWidth="1"/>
    <col min="8" max="8" width="9.6640625" customWidth="1"/>
  </cols>
  <sheetData>
    <row r="1" spans="1:7" ht="18" x14ac:dyDescent="0.3">
      <c r="A1" s="2" t="s">
        <v>0</v>
      </c>
      <c r="B1" s="3"/>
      <c r="C1" s="3"/>
      <c r="D1" s="3"/>
      <c r="E1" s="3"/>
      <c r="F1" s="3"/>
      <c r="G1" s="3"/>
    </row>
    <row r="3" spans="1:7" x14ac:dyDescent="0.3">
      <c r="A3" s="6" t="s">
        <v>136</v>
      </c>
      <c r="B3" s="3"/>
      <c r="C3" s="3"/>
      <c r="D3" s="3"/>
      <c r="E3" s="3"/>
      <c r="F3" s="3"/>
      <c r="G3" s="3"/>
    </row>
    <row r="5" spans="1:7" x14ac:dyDescent="0.3">
      <c r="A5" s="63" t="s">
        <v>33</v>
      </c>
      <c r="B5" s="63"/>
      <c r="C5" s="101">
        <v>1</v>
      </c>
      <c r="D5" s="101"/>
      <c r="E5" s="101"/>
      <c r="F5" s="101"/>
      <c r="G5" s="101"/>
    </row>
    <row r="6" spans="1:7" ht="15" x14ac:dyDescent="0.25">
      <c r="A6" s="63" t="s">
        <v>34</v>
      </c>
      <c r="B6" s="63"/>
      <c r="C6" s="101" t="s">
        <v>168</v>
      </c>
      <c r="D6" s="101"/>
      <c r="E6" s="101"/>
      <c r="F6" s="101"/>
      <c r="G6" s="101"/>
    </row>
    <row r="7" spans="1:7" x14ac:dyDescent="0.3">
      <c r="A7" s="63" t="s">
        <v>35</v>
      </c>
      <c r="B7" s="63"/>
      <c r="C7" s="101">
        <v>140</v>
      </c>
      <c r="D7" s="101"/>
      <c r="E7" s="101"/>
      <c r="F7" s="101"/>
      <c r="G7" s="101"/>
    </row>
    <row r="8" spans="1:7" x14ac:dyDescent="0.3">
      <c r="A8" s="63" t="s">
        <v>5</v>
      </c>
      <c r="B8" s="63"/>
      <c r="C8" s="101" t="s">
        <v>166</v>
      </c>
      <c r="D8" s="101"/>
      <c r="E8" s="101"/>
      <c r="F8" s="101"/>
      <c r="G8" s="101"/>
    </row>
    <row r="9" spans="1:7" ht="15" x14ac:dyDescent="0.25">
      <c r="A9" s="63" t="s">
        <v>7</v>
      </c>
      <c r="B9" s="63"/>
      <c r="C9" s="52" t="s">
        <v>140</v>
      </c>
      <c r="D9" s="52"/>
      <c r="E9" s="7" t="s">
        <v>8</v>
      </c>
      <c r="F9" s="102" t="s">
        <v>141</v>
      </c>
      <c r="G9" s="103"/>
    </row>
    <row r="10" spans="1:7" ht="27.6" x14ac:dyDescent="0.3">
      <c r="A10" s="63" t="s">
        <v>9</v>
      </c>
      <c r="B10" s="63"/>
      <c r="C10" s="96">
        <v>7004941</v>
      </c>
      <c r="D10" s="51"/>
      <c r="E10" s="7" t="s">
        <v>10</v>
      </c>
      <c r="F10" s="96">
        <v>319115</v>
      </c>
      <c r="G10" s="51"/>
    </row>
    <row r="11" spans="1:7" ht="40.5" customHeight="1" x14ac:dyDescent="0.3">
      <c r="A11" s="63" t="s">
        <v>6</v>
      </c>
      <c r="B11" s="63"/>
      <c r="C11" s="97" t="s">
        <v>169</v>
      </c>
      <c r="D11" s="97"/>
      <c r="E11" s="97"/>
      <c r="F11" s="97"/>
      <c r="G11" s="97"/>
    </row>
    <row r="12" spans="1:7" ht="30" customHeight="1" x14ac:dyDescent="0.3">
      <c r="A12" s="63" t="s">
        <v>36</v>
      </c>
      <c r="B12" s="63"/>
      <c r="C12" s="98"/>
      <c r="D12" s="99"/>
      <c r="E12" s="99"/>
      <c r="F12" s="99"/>
      <c r="G12" s="100"/>
    </row>
    <row r="13" spans="1:7" ht="26.25" customHeight="1" x14ac:dyDescent="0.3">
      <c r="A13" s="86" t="s">
        <v>37</v>
      </c>
      <c r="B13" s="86"/>
      <c r="C13" s="41"/>
      <c r="D13" s="47"/>
      <c r="E13" s="47"/>
      <c r="F13" s="41"/>
      <c r="G13" s="41"/>
    </row>
    <row r="14" spans="1:7" x14ac:dyDescent="0.3">
      <c r="A14" s="42" t="s">
        <v>38</v>
      </c>
      <c r="B14" s="5"/>
      <c r="C14" s="5"/>
      <c r="D14" s="5"/>
      <c r="E14" s="5"/>
      <c r="F14" s="5"/>
      <c r="G14" s="5"/>
    </row>
    <row r="16" spans="1:7" x14ac:dyDescent="0.3">
      <c r="A16" s="6" t="s">
        <v>137</v>
      </c>
      <c r="B16" s="3"/>
      <c r="C16" s="3"/>
      <c r="D16" s="3"/>
      <c r="E16" s="3"/>
      <c r="F16" s="3"/>
      <c r="G16" s="3"/>
    </row>
    <row r="18" spans="1:7" x14ac:dyDescent="0.3">
      <c r="A18" s="85" t="s">
        <v>39</v>
      </c>
      <c r="B18" s="85"/>
      <c r="C18" s="92">
        <v>43345</v>
      </c>
      <c r="D18" s="62"/>
      <c r="E18" s="62"/>
      <c r="F18" s="62"/>
      <c r="G18" s="62"/>
    </row>
    <row r="19" spans="1:7" x14ac:dyDescent="0.3">
      <c r="A19" s="91" t="s">
        <v>40</v>
      </c>
      <c r="B19" s="91"/>
      <c r="C19" s="93">
        <v>6.25E-2</v>
      </c>
      <c r="D19" s="62"/>
      <c r="E19" s="62"/>
      <c r="F19" s="62"/>
      <c r="G19" s="62"/>
    </row>
    <row r="20" spans="1:7" x14ac:dyDescent="0.3">
      <c r="A20" s="91" t="s">
        <v>41</v>
      </c>
      <c r="B20" s="91"/>
      <c r="C20" s="93">
        <v>7.6388888888888895E-2</v>
      </c>
      <c r="D20" s="94"/>
      <c r="E20" s="94"/>
      <c r="F20" s="94"/>
      <c r="G20" s="95"/>
    </row>
    <row r="21" spans="1:7" ht="15" customHeight="1" x14ac:dyDescent="0.3">
      <c r="A21" s="91" t="s">
        <v>42</v>
      </c>
      <c r="B21" s="91"/>
      <c r="C21" s="90"/>
      <c r="D21" s="90"/>
      <c r="E21" s="90"/>
      <c r="F21" s="90"/>
      <c r="G21" s="90"/>
    </row>
    <row r="22" spans="1:7" ht="15" customHeight="1" x14ac:dyDescent="0.3">
      <c r="A22" s="85" t="s">
        <v>43</v>
      </c>
      <c r="B22" s="85"/>
      <c r="C22" s="90"/>
      <c r="D22" s="90"/>
      <c r="E22" s="90"/>
      <c r="F22" s="90"/>
      <c r="G22" s="90"/>
    </row>
    <row r="23" spans="1:7" ht="28.5" customHeight="1" x14ac:dyDescent="0.3">
      <c r="A23" s="86" t="s">
        <v>44</v>
      </c>
      <c r="B23" s="86"/>
      <c r="C23" s="87" t="s">
        <v>161</v>
      </c>
      <c r="D23" s="88"/>
      <c r="E23" s="88"/>
      <c r="F23" s="88"/>
      <c r="G23" s="89"/>
    </row>
    <row r="24" spans="1:7" ht="33" customHeight="1" x14ac:dyDescent="0.3">
      <c r="A24" s="84" t="s">
        <v>45</v>
      </c>
      <c r="B24" s="84"/>
      <c r="C24" s="73"/>
      <c r="D24" s="73"/>
      <c r="E24" s="73"/>
      <c r="F24" s="73"/>
      <c r="G24" s="73"/>
    </row>
    <row r="25" spans="1:7" x14ac:dyDescent="0.3">
      <c r="A25" s="85" t="s">
        <v>46</v>
      </c>
      <c r="B25" s="85"/>
      <c r="C25" s="62" t="s">
        <v>103</v>
      </c>
      <c r="D25" s="62"/>
      <c r="E25" s="62"/>
      <c r="F25" s="62"/>
      <c r="G25" s="62"/>
    </row>
    <row r="26" spans="1:7" ht="27.6" x14ac:dyDescent="0.3">
      <c r="A26" s="84" t="s">
        <v>47</v>
      </c>
      <c r="B26" s="84"/>
      <c r="C26" s="46" t="s">
        <v>170</v>
      </c>
      <c r="D26" s="7" t="s">
        <v>48</v>
      </c>
      <c r="E26" s="45" t="s">
        <v>170</v>
      </c>
      <c r="F26" s="7" t="s">
        <v>49</v>
      </c>
      <c r="G26" s="45" t="s">
        <v>170</v>
      </c>
    </row>
    <row r="28" spans="1:7" ht="41.25" customHeight="1" x14ac:dyDescent="0.3">
      <c r="A28" s="86" t="s">
        <v>133</v>
      </c>
      <c r="B28" s="86"/>
      <c r="C28" s="87" t="s">
        <v>162</v>
      </c>
      <c r="D28" s="88"/>
      <c r="E28" s="89"/>
      <c r="F28" s="87"/>
      <c r="G28" s="89"/>
    </row>
    <row r="29" spans="1:7" ht="53.25" customHeight="1" x14ac:dyDescent="0.3">
      <c r="A29" s="84" t="s">
        <v>134</v>
      </c>
      <c r="B29" s="84"/>
      <c r="C29" s="87" t="s">
        <v>152</v>
      </c>
      <c r="D29" s="88"/>
      <c r="E29" s="88"/>
      <c r="F29" s="88"/>
      <c r="G29" s="89"/>
    </row>
    <row r="31" spans="1:7" ht="15" customHeight="1" x14ac:dyDescent="0.3">
      <c r="A31" s="75" t="s">
        <v>135</v>
      </c>
      <c r="B31" s="76"/>
      <c r="C31" s="76"/>
      <c r="D31" s="76"/>
      <c r="E31" s="76"/>
      <c r="F31" s="76"/>
      <c r="G31" s="77"/>
    </row>
    <row r="32" spans="1:7" x14ac:dyDescent="0.3">
      <c r="A32" s="78"/>
      <c r="B32" s="79"/>
      <c r="C32" s="79"/>
      <c r="D32" s="79"/>
      <c r="E32" s="79"/>
      <c r="F32" s="79"/>
      <c r="G32" s="80"/>
    </row>
    <row r="33" spans="1:7" ht="18.75" customHeight="1" x14ac:dyDescent="0.3">
      <c r="A33" s="78"/>
      <c r="B33" s="79"/>
      <c r="C33" s="79"/>
      <c r="D33" s="79"/>
      <c r="E33" s="79"/>
      <c r="F33" s="79"/>
      <c r="G33" s="80"/>
    </row>
    <row r="34" spans="1:7" x14ac:dyDescent="0.3">
      <c r="A34" s="81"/>
      <c r="B34" s="82"/>
      <c r="C34" s="82"/>
      <c r="D34" s="82"/>
      <c r="E34" s="82"/>
      <c r="F34" s="82"/>
      <c r="G34" s="83"/>
    </row>
    <row r="35" spans="1:7" x14ac:dyDescent="0.3">
      <c r="A35" s="34"/>
      <c r="B35" s="34"/>
      <c r="C35" s="34"/>
      <c r="D35" s="34"/>
      <c r="E35" s="34"/>
      <c r="F35" s="34"/>
      <c r="G35" s="34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81145833333333328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480060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746760</xdr:colOff>
                    <xdr:row>23</xdr:row>
                    <xdr:rowOff>106680</xdr:rowOff>
                  </from>
                  <to>
                    <xdr:col>5</xdr:col>
                    <xdr:colOff>762000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22860</xdr:rowOff>
                  </from>
                  <to>
                    <xdr:col>3</xdr:col>
                    <xdr:colOff>426720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20</xdr:row>
                    <xdr:rowOff>22860</xdr:rowOff>
                  </from>
                  <to>
                    <xdr:col>5</xdr:col>
                    <xdr:colOff>731520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22860</xdr:rowOff>
                  </from>
                  <to>
                    <xdr:col>3</xdr:col>
                    <xdr:colOff>518160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21</xdr:row>
                    <xdr:rowOff>22860</xdr:rowOff>
                  </from>
                  <to>
                    <xdr:col>5</xdr:col>
                    <xdr:colOff>822960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251460</xdr:colOff>
                    <xdr:row>12</xdr:row>
                    <xdr:rowOff>76200</xdr:rowOff>
                  </from>
                  <to>
                    <xdr:col>2</xdr:col>
                    <xdr:colOff>754380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220980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213360</xdr:colOff>
                    <xdr:row>12</xdr:row>
                    <xdr:rowOff>76200</xdr:rowOff>
                  </from>
                  <to>
                    <xdr:col>4</xdr:col>
                    <xdr:colOff>716280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731520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198120</xdr:colOff>
                    <xdr:row>12</xdr:row>
                    <xdr:rowOff>68580</xdr:rowOff>
                  </from>
                  <to>
                    <xdr:col>6</xdr:col>
                    <xdr:colOff>792480</xdr:colOff>
                    <xdr:row>12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showWhiteSpace="0" view="pageLayout" zoomScale="60" zoomScaleNormal="100" zoomScalePageLayoutView="60" workbookViewId="0">
      <selection activeCell="A44" sqref="A44:H44"/>
    </sheetView>
  </sheetViews>
  <sheetFormatPr baseColWidth="10" defaultColWidth="11.44140625" defaultRowHeight="14.4" x14ac:dyDescent="0.3"/>
  <cols>
    <col min="1" max="1" width="8.5546875" customWidth="1"/>
    <col min="2" max="2" width="14" customWidth="1"/>
    <col min="3" max="3" width="3.5546875" customWidth="1"/>
    <col min="4" max="4" width="18.33203125" customWidth="1"/>
    <col min="5" max="5" width="8.44140625" customWidth="1"/>
    <col min="6" max="6" width="13.5546875" customWidth="1"/>
    <col min="7" max="7" width="3.88671875" customWidth="1"/>
    <col min="8" max="8" width="18.6640625" customWidth="1"/>
  </cols>
  <sheetData>
    <row r="1" spans="1:8" ht="18" x14ac:dyDescent="0.3">
      <c r="A1" s="2" t="s">
        <v>138</v>
      </c>
      <c r="B1" s="3"/>
      <c r="C1" s="3"/>
      <c r="D1" s="3"/>
      <c r="E1" s="3"/>
      <c r="F1" s="3"/>
      <c r="G1" s="3"/>
      <c r="H1" s="3"/>
    </row>
    <row r="3" spans="1:8" ht="15" x14ac:dyDescent="0.25">
      <c r="A3" s="115"/>
      <c r="B3" s="115"/>
      <c r="C3" s="115"/>
      <c r="D3" s="115"/>
      <c r="E3" s="115"/>
      <c r="F3" s="115"/>
      <c r="G3" s="115"/>
      <c r="H3" s="115"/>
    </row>
    <row r="4" spans="1:8" x14ac:dyDescent="0.3">
      <c r="A4" s="104"/>
      <c r="B4" s="105"/>
      <c r="C4" s="105"/>
      <c r="D4" s="105"/>
      <c r="E4" s="105"/>
      <c r="F4" s="105"/>
      <c r="G4" s="105"/>
      <c r="H4" s="106"/>
    </row>
    <row r="5" spans="1:8" x14ac:dyDescent="0.3">
      <c r="A5" s="107"/>
      <c r="B5" s="108"/>
      <c r="C5" s="108"/>
      <c r="D5" s="108"/>
      <c r="E5" s="108"/>
      <c r="F5" s="108"/>
      <c r="G5" s="108"/>
      <c r="H5" s="109"/>
    </row>
    <row r="6" spans="1:8" x14ac:dyDescent="0.3">
      <c r="A6" s="107"/>
      <c r="B6" s="108"/>
      <c r="C6" s="108"/>
      <c r="D6" s="108"/>
      <c r="E6" s="108"/>
      <c r="F6" s="108"/>
      <c r="G6" s="108"/>
      <c r="H6" s="109"/>
    </row>
    <row r="7" spans="1:8" x14ac:dyDescent="0.3">
      <c r="A7" s="107"/>
      <c r="B7" s="108"/>
      <c r="C7" s="108"/>
      <c r="D7" s="108"/>
      <c r="E7" s="108"/>
      <c r="F7" s="108"/>
      <c r="G7" s="108"/>
      <c r="H7" s="109"/>
    </row>
    <row r="8" spans="1:8" x14ac:dyDescent="0.3">
      <c r="A8" s="107"/>
      <c r="B8" s="108"/>
      <c r="C8" s="108"/>
      <c r="D8" s="108"/>
      <c r="E8" s="108"/>
      <c r="F8" s="108"/>
      <c r="G8" s="108"/>
      <c r="H8" s="109"/>
    </row>
    <row r="9" spans="1:8" x14ac:dyDescent="0.3">
      <c r="A9" s="107"/>
      <c r="B9" s="108"/>
      <c r="C9" s="108"/>
      <c r="D9" s="108"/>
      <c r="E9" s="108"/>
      <c r="F9" s="108"/>
      <c r="G9" s="108"/>
      <c r="H9" s="109"/>
    </row>
    <row r="10" spans="1:8" x14ac:dyDescent="0.3">
      <c r="A10" s="107"/>
      <c r="B10" s="108"/>
      <c r="C10" s="108"/>
      <c r="D10" s="108"/>
      <c r="E10" s="108"/>
      <c r="F10" s="108"/>
      <c r="G10" s="108"/>
      <c r="H10" s="109"/>
    </row>
    <row r="11" spans="1:8" x14ac:dyDescent="0.3">
      <c r="A11" s="107"/>
      <c r="B11" s="108"/>
      <c r="C11" s="108"/>
      <c r="D11" s="108"/>
      <c r="E11" s="108"/>
      <c r="F11" s="108"/>
      <c r="G11" s="108"/>
      <c r="H11" s="109"/>
    </row>
    <row r="12" spans="1:8" x14ac:dyDescent="0.3">
      <c r="A12" s="107"/>
      <c r="B12" s="108"/>
      <c r="C12" s="108"/>
      <c r="D12" s="108"/>
      <c r="E12" s="108"/>
      <c r="F12" s="108"/>
      <c r="G12" s="108"/>
      <c r="H12" s="109"/>
    </row>
    <row r="13" spans="1:8" x14ac:dyDescent="0.3">
      <c r="A13" s="107"/>
      <c r="B13" s="108"/>
      <c r="C13" s="108"/>
      <c r="D13" s="108"/>
      <c r="E13" s="108"/>
      <c r="F13" s="108"/>
      <c r="G13" s="108"/>
      <c r="H13" s="109"/>
    </row>
    <row r="14" spans="1:8" x14ac:dyDescent="0.3">
      <c r="A14" s="107"/>
      <c r="B14" s="108"/>
      <c r="C14" s="108"/>
      <c r="D14" s="108"/>
      <c r="E14" s="108"/>
      <c r="F14" s="108"/>
      <c r="G14" s="108"/>
      <c r="H14" s="109"/>
    </row>
    <row r="15" spans="1:8" x14ac:dyDescent="0.3">
      <c r="A15" s="107"/>
      <c r="B15" s="108"/>
      <c r="C15" s="108"/>
      <c r="D15" s="108"/>
      <c r="E15" s="108"/>
      <c r="F15" s="108"/>
      <c r="G15" s="108"/>
      <c r="H15" s="109"/>
    </row>
    <row r="16" spans="1:8" x14ac:dyDescent="0.3">
      <c r="A16" s="107"/>
      <c r="B16" s="108"/>
      <c r="C16" s="108"/>
      <c r="D16" s="108"/>
      <c r="E16" s="108"/>
      <c r="F16" s="108"/>
      <c r="G16" s="108"/>
      <c r="H16" s="109"/>
    </row>
    <row r="17" spans="1:8" x14ac:dyDescent="0.3">
      <c r="A17" s="107"/>
      <c r="B17" s="108"/>
      <c r="C17" s="108"/>
      <c r="D17" s="108"/>
      <c r="E17" s="108"/>
      <c r="F17" s="108"/>
      <c r="G17" s="108"/>
      <c r="H17" s="109"/>
    </row>
    <row r="18" spans="1:8" x14ac:dyDescent="0.3">
      <c r="A18" s="107"/>
      <c r="B18" s="108"/>
      <c r="C18" s="108"/>
      <c r="D18" s="108"/>
      <c r="E18" s="108"/>
      <c r="F18" s="108"/>
      <c r="G18" s="108"/>
      <c r="H18" s="109"/>
    </row>
    <row r="19" spans="1:8" x14ac:dyDescent="0.3">
      <c r="A19" s="107"/>
      <c r="B19" s="108"/>
      <c r="C19" s="108"/>
      <c r="D19" s="108"/>
      <c r="E19" s="108"/>
      <c r="F19" s="108"/>
      <c r="G19" s="108"/>
      <c r="H19" s="109"/>
    </row>
    <row r="20" spans="1:8" x14ac:dyDescent="0.3">
      <c r="A20" s="107"/>
      <c r="B20" s="108"/>
      <c r="C20" s="108"/>
      <c r="D20" s="108"/>
      <c r="E20" s="108"/>
      <c r="F20" s="108"/>
      <c r="G20" s="108"/>
      <c r="H20" s="109"/>
    </row>
    <row r="21" spans="1:8" x14ac:dyDescent="0.3">
      <c r="A21" s="107"/>
      <c r="B21" s="108"/>
      <c r="C21" s="108"/>
      <c r="D21" s="108"/>
      <c r="E21" s="108"/>
      <c r="F21" s="108"/>
      <c r="G21" s="108"/>
      <c r="H21" s="109"/>
    </row>
    <row r="22" spans="1:8" x14ac:dyDescent="0.3">
      <c r="A22" s="107"/>
      <c r="B22" s="108"/>
      <c r="C22" s="108"/>
      <c r="D22" s="108"/>
      <c r="E22" s="108"/>
      <c r="F22" s="108"/>
      <c r="G22" s="108"/>
      <c r="H22" s="109"/>
    </row>
    <row r="23" spans="1:8" x14ac:dyDescent="0.3">
      <c r="A23" s="107"/>
      <c r="B23" s="108"/>
      <c r="C23" s="108"/>
      <c r="D23" s="108"/>
      <c r="E23" s="108"/>
      <c r="F23" s="108"/>
      <c r="G23" s="108"/>
      <c r="H23" s="109"/>
    </row>
    <row r="24" spans="1:8" x14ac:dyDescent="0.3">
      <c r="A24" s="107"/>
      <c r="B24" s="108"/>
      <c r="C24" s="108"/>
      <c r="D24" s="108"/>
      <c r="E24" s="108"/>
      <c r="F24" s="108"/>
      <c r="G24" s="108"/>
      <c r="H24" s="109"/>
    </row>
    <row r="25" spans="1:8" x14ac:dyDescent="0.3">
      <c r="A25" s="107"/>
      <c r="B25" s="108"/>
      <c r="C25" s="108"/>
      <c r="D25" s="108"/>
      <c r="E25" s="108"/>
      <c r="F25" s="108"/>
      <c r="G25" s="108"/>
      <c r="H25" s="109"/>
    </row>
    <row r="26" spans="1:8" x14ac:dyDescent="0.3">
      <c r="A26" s="107"/>
      <c r="B26" s="108"/>
      <c r="C26" s="108"/>
      <c r="D26" s="108"/>
      <c r="E26" s="108"/>
      <c r="F26" s="108"/>
      <c r="G26" s="108"/>
      <c r="H26" s="109"/>
    </row>
    <row r="27" spans="1:8" x14ac:dyDescent="0.3">
      <c r="A27" s="110"/>
      <c r="B27" s="111"/>
      <c r="C27" s="111"/>
      <c r="D27" s="111"/>
      <c r="E27" s="111"/>
      <c r="F27" s="111"/>
      <c r="G27" s="111"/>
      <c r="H27" s="112"/>
    </row>
    <row r="28" spans="1:8" ht="15" x14ac:dyDescent="0.25">
      <c r="A28" s="74" t="s">
        <v>50</v>
      </c>
      <c r="B28" s="74"/>
      <c r="C28" s="74"/>
      <c r="D28" s="62" t="s">
        <v>147</v>
      </c>
      <c r="E28" s="62"/>
      <c r="F28" s="62"/>
      <c r="G28" s="62"/>
      <c r="H28" s="62"/>
    </row>
    <row r="29" spans="1:8" ht="15" x14ac:dyDescent="0.25">
      <c r="A29" s="74" t="s">
        <v>51</v>
      </c>
      <c r="B29" s="74"/>
      <c r="C29" s="74"/>
      <c r="D29" s="62"/>
      <c r="E29" s="62"/>
      <c r="F29" s="62"/>
      <c r="G29" s="62"/>
      <c r="H29" s="62"/>
    </row>
    <row r="31" spans="1:8" ht="15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3">
      <c r="A33" s="113" t="s">
        <v>7</v>
      </c>
      <c r="B33" s="113"/>
      <c r="C33" s="62" t="s">
        <v>140</v>
      </c>
      <c r="D33" s="62"/>
      <c r="E33" s="113" t="s">
        <v>8</v>
      </c>
      <c r="F33" s="113"/>
      <c r="G33" s="62" t="s">
        <v>141</v>
      </c>
      <c r="H33" s="62"/>
    </row>
    <row r="34" spans="1:8" x14ac:dyDescent="0.3">
      <c r="A34" s="113" t="s">
        <v>53</v>
      </c>
      <c r="B34" s="113"/>
      <c r="C34" s="113"/>
      <c r="D34" s="113"/>
      <c r="E34" s="113" t="s">
        <v>54</v>
      </c>
      <c r="F34" s="113"/>
      <c r="G34" s="113"/>
      <c r="H34" s="113"/>
    </row>
    <row r="35" spans="1:8" x14ac:dyDescent="0.3">
      <c r="A35" s="40" t="s">
        <v>55</v>
      </c>
      <c r="B35" s="40" t="s">
        <v>56</v>
      </c>
      <c r="C35" s="113" t="s">
        <v>57</v>
      </c>
      <c r="D35" s="113"/>
      <c r="E35" s="40" t="s">
        <v>55</v>
      </c>
      <c r="F35" s="40" t="s">
        <v>56</v>
      </c>
      <c r="G35" s="113" t="s">
        <v>57</v>
      </c>
      <c r="H35" s="113"/>
    </row>
    <row r="36" spans="1:8" x14ac:dyDescent="0.3">
      <c r="A36" s="117" t="s">
        <v>148</v>
      </c>
      <c r="B36" s="117" t="s">
        <v>149</v>
      </c>
      <c r="C36" s="13" t="s">
        <v>58</v>
      </c>
      <c r="D36" s="48">
        <v>7004958</v>
      </c>
      <c r="E36" s="116"/>
      <c r="F36" s="116"/>
      <c r="G36" s="13" t="s">
        <v>58</v>
      </c>
      <c r="H36" s="12"/>
    </row>
    <row r="37" spans="1:8" x14ac:dyDescent="0.3">
      <c r="A37" s="116"/>
      <c r="B37" s="116"/>
      <c r="C37" s="13" t="s">
        <v>59</v>
      </c>
      <c r="D37" s="44">
        <v>319120</v>
      </c>
      <c r="E37" s="116"/>
      <c r="F37" s="116"/>
      <c r="G37" s="13" t="s">
        <v>59</v>
      </c>
      <c r="H37" s="12"/>
    </row>
    <row r="38" spans="1:8" x14ac:dyDescent="0.3">
      <c r="A38" s="117"/>
      <c r="B38" s="117"/>
      <c r="C38" s="13" t="s">
        <v>58</v>
      </c>
      <c r="D38" s="44"/>
      <c r="E38" s="117" t="s">
        <v>150</v>
      </c>
      <c r="F38" s="117" t="s">
        <v>151</v>
      </c>
      <c r="G38" s="13" t="s">
        <v>58</v>
      </c>
      <c r="H38" s="44">
        <v>7004941</v>
      </c>
    </row>
    <row r="39" spans="1:8" x14ac:dyDescent="0.3">
      <c r="A39" s="116"/>
      <c r="B39" s="116"/>
      <c r="C39" s="13" t="s">
        <v>59</v>
      </c>
      <c r="D39" s="44"/>
      <c r="E39" s="116"/>
      <c r="F39" s="116"/>
      <c r="G39" s="13" t="s">
        <v>59</v>
      </c>
      <c r="H39" s="44">
        <v>319115</v>
      </c>
    </row>
    <row r="40" spans="1:8" x14ac:dyDescent="0.3">
      <c r="A40" s="116"/>
      <c r="B40" s="116"/>
      <c r="C40" s="13" t="s">
        <v>58</v>
      </c>
      <c r="D40" s="12"/>
      <c r="E40" s="116"/>
      <c r="F40" s="116"/>
      <c r="G40" s="13" t="s">
        <v>58</v>
      </c>
      <c r="H40" s="12"/>
    </row>
    <row r="41" spans="1:8" x14ac:dyDescent="0.3">
      <c r="A41" s="116"/>
      <c r="B41" s="116"/>
      <c r="C41" s="13" t="s">
        <v>59</v>
      </c>
      <c r="D41" s="12"/>
      <c r="E41" s="116"/>
      <c r="F41" s="116"/>
      <c r="G41" s="13" t="s">
        <v>59</v>
      </c>
      <c r="H41" s="12"/>
    </row>
    <row r="42" spans="1:8" x14ac:dyDescent="0.3">
      <c r="A42" s="116"/>
      <c r="B42" s="116"/>
      <c r="C42" s="13" t="s">
        <v>58</v>
      </c>
      <c r="D42" s="12"/>
      <c r="E42" s="116"/>
      <c r="F42" s="116"/>
      <c r="G42" s="13" t="s">
        <v>58</v>
      </c>
      <c r="H42" s="12"/>
    </row>
    <row r="43" spans="1:8" x14ac:dyDescent="0.3">
      <c r="A43" s="116"/>
      <c r="B43" s="116"/>
      <c r="C43" s="13" t="s">
        <v>59</v>
      </c>
      <c r="D43" s="12"/>
      <c r="E43" s="116"/>
      <c r="F43" s="116"/>
      <c r="G43" s="13" t="s">
        <v>59</v>
      </c>
      <c r="H43" s="12"/>
    </row>
    <row r="44" spans="1:8" x14ac:dyDescent="0.3">
      <c r="A44" s="114" t="s">
        <v>60</v>
      </c>
      <c r="B44" s="114"/>
      <c r="C44" s="114"/>
      <c r="D44" s="114"/>
      <c r="E44" s="114"/>
      <c r="F44" s="114"/>
      <c r="G44" s="114"/>
      <c r="H44" s="114"/>
    </row>
    <row r="45" spans="1:8" x14ac:dyDescent="0.3">
      <c r="A45" s="34"/>
      <c r="B45" s="34"/>
      <c r="C45" s="34"/>
      <c r="D45" s="34"/>
      <c r="E45" s="34"/>
      <c r="F45" s="34"/>
      <c r="G45" s="34"/>
      <c r="H45" s="34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784860</xdr:colOff>
                    <xdr:row>1</xdr:row>
                    <xdr:rowOff>160020</xdr:rowOff>
                  </from>
                  <to>
                    <xdr:col>3</xdr:col>
                    <xdr:colOff>160020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518160</xdr:colOff>
                    <xdr:row>2</xdr:row>
                    <xdr:rowOff>7620</xdr:rowOff>
                  </from>
                  <to>
                    <xdr:col>7</xdr:col>
                    <xdr:colOff>541020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="85" zoomScaleNormal="100" zoomScalePageLayoutView="85" workbookViewId="0">
      <selection activeCell="F31" sqref="F31"/>
    </sheetView>
  </sheetViews>
  <sheetFormatPr baseColWidth="10" defaultColWidth="11.44140625" defaultRowHeight="14.4" x14ac:dyDescent="0.3"/>
  <cols>
    <col min="1" max="1" width="21.33203125" customWidth="1"/>
    <col min="2" max="7" width="9.44140625" customWidth="1"/>
    <col min="8" max="8" width="9.88671875" customWidth="1"/>
  </cols>
  <sheetData>
    <row r="1" spans="1:8" ht="24" customHeight="1" x14ac:dyDescent="0.3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3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3">
      <c r="A5" s="121" t="s">
        <v>61</v>
      </c>
      <c r="B5" s="121"/>
      <c r="C5" s="121"/>
      <c r="D5" s="122">
        <v>1</v>
      </c>
      <c r="E5" s="122"/>
      <c r="F5" s="122"/>
      <c r="G5" s="122"/>
      <c r="H5" s="122"/>
    </row>
    <row r="6" spans="1:8" ht="15" customHeight="1" x14ac:dyDescent="0.25">
      <c r="A6" s="115"/>
      <c r="B6" s="115"/>
      <c r="C6" s="115"/>
      <c r="D6" s="123"/>
      <c r="E6" s="124"/>
      <c r="F6" s="124"/>
      <c r="G6" s="124"/>
      <c r="H6" s="125"/>
    </row>
    <row r="9" spans="1:8" x14ac:dyDescent="0.3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5">
        <v>57</v>
      </c>
      <c r="C11" s="1"/>
      <c r="D11" s="35">
        <v>58.9</v>
      </c>
      <c r="E11" s="1"/>
      <c r="F11" s="35">
        <v>72.400000000000006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5">
        <v>59.2</v>
      </c>
      <c r="C13" s="1"/>
      <c r="D13" s="35">
        <v>69</v>
      </c>
      <c r="E13" s="1"/>
      <c r="F13" s="35">
        <v>73.599999999999994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5">
        <v>59.3</v>
      </c>
      <c r="C15" s="1"/>
      <c r="D15" s="35">
        <v>64.3</v>
      </c>
      <c r="E15" s="1"/>
      <c r="F15" s="35">
        <v>72.5</v>
      </c>
    </row>
    <row r="16" spans="1:8" ht="15" x14ac:dyDescent="0.25">
      <c r="A16" s="1"/>
      <c r="B16" s="1"/>
      <c r="C16" s="1"/>
      <c r="D16" s="1"/>
      <c r="E16" s="1"/>
      <c r="F16" s="1"/>
    </row>
    <row r="17" spans="1:6" x14ac:dyDescent="0.3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5">
        <v>61.1</v>
      </c>
      <c r="C19" s="1"/>
      <c r="D19" s="35">
        <v>64.7</v>
      </c>
      <c r="F19" s="35">
        <v>76.5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5">
        <v>59.7</v>
      </c>
      <c r="C21" s="1"/>
      <c r="D21" s="35">
        <v>68.900000000000006</v>
      </c>
      <c r="F21" s="35">
        <v>79.3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5">
        <v>60.6</v>
      </c>
      <c r="C23" s="1"/>
      <c r="D23" s="35">
        <v>69.099999999999994</v>
      </c>
      <c r="F23" s="35">
        <v>76.3</v>
      </c>
    </row>
    <row r="24" spans="1:6" x14ac:dyDescent="0.3">
      <c r="A24" s="1"/>
      <c r="B24" s="1"/>
      <c r="C24" s="1"/>
      <c r="D24" s="1"/>
      <c r="F24" s="1"/>
    </row>
    <row r="25" spans="1:6" x14ac:dyDescent="0.3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3">
      <c r="A26" s="1"/>
      <c r="B26" s="1"/>
      <c r="C26" s="1"/>
      <c r="D26" s="1"/>
      <c r="F26" s="1"/>
    </row>
    <row r="27" spans="1:6" ht="22.5" customHeight="1" x14ac:dyDescent="0.3">
      <c r="A27" s="1"/>
      <c r="B27" s="35">
        <v>61.6</v>
      </c>
      <c r="C27" s="1"/>
      <c r="D27" s="35">
        <v>70.599999999999994</v>
      </c>
      <c r="F27" s="35">
        <v>75.400000000000006</v>
      </c>
    </row>
    <row r="28" spans="1:6" ht="5.85" customHeight="1" x14ac:dyDescent="0.3">
      <c r="A28" s="1"/>
      <c r="B28" s="1"/>
      <c r="C28" s="1"/>
      <c r="D28" s="1"/>
      <c r="F28" s="1"/>
    </row>
    <row r="29" spans="1:6" ht="22.5" customHeight="1" x14ac:dyDescent="0.3">
      <c r="A29" s="1" t="s">
        <v>67</v>
      </c>
      <c r="B29" s="35">
        <v>59.7</v>
      </c>
      <c r="C29" s="1"/>
      <c r="D29" s="35">
        <v>58.2</v>
      </c>
      <c r="F29" s="35">
        <v>76.2</v>
      </c>
    </row>
    <row r="30" spans="1:6" ht="5.85" customHeight="1" x14ac:dyDescent="0.3">
      <c r="A30" s="1"/>
      <c r="B30" s="1"/>
      <c r="C30" s="1"/>
      <c r="D30" s="1"/>
      <c r="F30" s="1"/>
    </row>
    <row r="31" spans="1:6" ht="22.5" customHeight="1" x14ac:dyDescent="0.3">
      <c r="A31" s="1"/>
      <c r="B31" s="35">
        <v>60</v>
      </c>
      <c r="C31" s="1"/>
      <c r="D31" s="35">
        <v>70.5</v>
      </c>
      <c r="F31" s="35">
        <v>76.3</v>
      </c>
    </row>
    <row r="32" spans="1:6" ht="22.5" customHeight="1" x14ac:dyDescent="0.3">
      <c r="A32" s="1"/>
      <c r="B32" s="32"/>
      <c r="C32" s="1"/>
      <c r="D32" s="32"/>
      <c r="E32" s="1"/>
      <c r="F32" s="32"/>
    </row>
    <row r="34" spans="1:8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3">
      <c r="A36" s="43" t="s">
        <v>69</v>
      </c>
      <c r="B36" s="115"/>
      <c r="C36" s="115"/>
      <c r="D36" s="115"/>
      <c r="E36" s="115"/>
      <c r="F36" s="115"/>
      <c r="G36" s="115"/>
      <c r="H36" s="115"/>
    </row>
    <row r="37" spans="1:8" x14ac:dyDescent="0.3">
      <c r="A37" s="11" t="s">
        <v>70</v>
      </c>
      <c r="B37" s="126"/>
      <c r="C37" s="127"/>
      <c r="D37" s="127"/>
      <c r="E37" s="121" t="s">
        <v>71</v>
      </c>
      <c r="F37" s="121"/>
      <c r="G37" s="119"/>
      <c r="H37" s="120"/>
    </row>
    <row r="38" spans="1:8" x14ac:dyDescent="0.3">
      <c r="D38" s="36"/>
      <c r="E38" s="36"/>
      <c r="G38" s="36"/>
      <c r="H38" s="36"/>
    </row>
    <row r="39" spans="1:8" x14ac:dyDescent="0.3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3">
      <c r="A40" s="1" t="s">
        <v>62</v>
      </c>
      <c r="B40" s="37"/>
      <c r="C40" s="37"/>
      <c r="D40" s="37"/>
      <c r="E40" s="37"/>
      <c r="F40" s="37"/>
      <c r="G40" s="37"/>
    </row>
    <row r="42" spans="1:8" x14ac:dyDescent="0.3">
      <c r="A42" s="113" t="s">
        <v>78</v>
      </c>
      <c r="B42" s="113"/>
      <c r="C42" s="113"/>
      <c r="D42" s="113"/>
      <c r="E42" s="113"/>
      <c r="F42" s="113"/>
      <c r="G42" s="113"/>
      <c r="H42" s="113"/>
    </row>
    <row r="43" spans="1:8" x14ac:dyDescent="0.3">
      <c r="A43" s="128" t="s">
        <v>153</v>
      </c>
      <c r="B43" s="118"/>
      <c r="C43" s="118"/>
      <c r="D43" s="118"/>
      <c r="E43" s="118"/>
      <c r="F43" s="118"/>
      <c r="G43" s="118"/>
      <c r="H43" s="118"/>
    </row>
    <row r="44" spans="1:8" x14ac:dyDescent="0.3">
      <c r="A44" s="118"/>
      <c r="B44" s="118"/>
      <c r="C44" s="118"/>
      <c r="D44" s="118"/>
      <c r="E44" s="118"/>
      <c r="F44" s="118"/>
      <c r="G44" s="118"/>
      <c r="H44" s="118"/>
    </row>
    <row r="45" spans="1:8" x14ac:dyDescent="0.3">
      <c r="A45" s="118"/>
      <c r="B45" s="118"/>
      <c r="C45" s="118"/>
      <c r="D45" s="118"/>
      <c r="E45" s="118"/>
      <c r="F45" s="118"/>
      <c r="G45" s="118"/>
      <c r="H45" s="118"/>
    </row>
    <row r="46" spans="1:8" x14ac:dyDescent="0.3">
      <c r="A46" s="21"/>
      <c r="B46" s="21"/>
      <c r="C46" s="21"/>
      <c r="D46" s="21"/>
      <c r="E46" s="21"/>
      <c r="F46" s="21"/>
      <c r="G46" s="21"/>
      <c r="H46" s="21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3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563880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220980</xdr:colOff>
                    <xdr:row>4</xdr:row>
                    <xdr:rowOff>228600</xdr:rowOff>
                  </from>
                  <to>
                    <xdr:col>6</xdr:col>
                    <xdr:colOff>480060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182880</xdr:colOff>
                    <xdr:row>35</xdr:row>
                    <xdr:rowOff>76200</xdr:rowOff>
                  </from>
                  <to>
                    <xdr:col>2</xdr:col>
                    <xdr:colOff>563880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541020</xdr:colOff>
                    <xdr:row>35</xdr:row>
                    <xdr:rowOff>68580</xdr:rowOff>
                  </from>
                  <to>
                    <xdr:col>6</xdr:col>
                    <xdr:colOff>304800</xdr:colOff>
                    <xdr:row>35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zoomScale="90" zoomScaleNormal="100" zoomScalePageLayoutView="90" workbookViewId="0">
      <selection activeCell="M8" sqref="M8:O8"/>
    </sheetView>
  </sheetViews>
  <sheetFormatPr baseColWidth="10" defaultRowHeight="14.4" x14ac:dyDescent="0.3"/>
  <cols>
    <col min="1" max="1" width="7.6640625" customWidth="1"/>
    <col min="2" max="2" width="7.88671875" customWidth="1"/>
    <col min="3" max="3" width="5.88671875" customWidth="1"/>
    <col min="4" max="4" width="2.44140625" customWidth="1"/>
    <col min="5" max="5" width="6.44140625" customWidth="1"/>
    <col min="6" max="6" width="2.88671875" customWidth="1"/>
    <col min="7" max="7" width="6.5546875" customWidth="1"/>
    <col min="8" max="8" width="4.88671875" customWidth="1"/>
    <col min="9" max="9" width="8.44140625" customWidth="1"/>
    <col min="10" max="10" width="2.5546875" customWidth="1"/>
    <col min="11" max="11" width="7.109375" customWidth="1"/>
    <col min="12" max="12" width="3.88671875" customWidth="1"/>
    <col min="13" max="13" width="7" customWidth="1"/>
    <col min="14" max="14" width="5.44140625" customWidth="1"/>
    <col min="15" max="15" width="7.44140625" customWidth="1"/>
    <col min="16" max="16" width="5.5546875" customWidth="1"/>
  </cols>
  <sheetData>
    <row r="1" spans="1:16" ht="24" customHeight="1" x14ac:dyDescent="0.3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O2" s="14"/>
      <c r="P2" s="15"/>
    </row>
    <row r="3" spans="1:16" ht="17.399999999999999" x14ac:dyDescent="0.3">
      <c r="A3" s="14"/>
      <c r="B3" s="14"/>
      <c r="C3" s="14"/>
      <c r="D3" s="14"/>
      <c r="E3" s="14"/>
      <c r="F3" s="14"/>
      <c r="G3" s="14"/>
      <c r="H3" s="14"/>
      <c r="I3" s="14"/>
      <c r="J3" s="136" t="s">
        <v>91</v>
      </c>
      <c r="K3" s="136"/>
      <c r="L3" s="136"/>
      <c r="M3" s="136"/>
      <c r="N3" s="136"/>
      <c r="O3" s="136"/>
    </row>
    <row r="4" spans="1:16" x14ac:dyDescent="0.3">
      <c r="A4" s="16"/>
      <c r="B4" s="16"/>
      <c r="C4" s="16"/>
      <c r="D4" s="16"/>
      <c r="E4" s="16"/>
      <c r="F4" s="16"/>
      <c r="G4" s="17" t="s">
        <v>80</v>
      </c>
      <c r="H4" s="16"/>
      <c r="J4" s="129" t="s">
        <v>92</v>
      </c>
      <c r="K4" s="130"/>
      <c r="L4" s="131"/>
      <c r="M4" s="137">
        <v>1</v>
      </c>
      <c r="N4" s="138"/>
      <c r="O4" s="139"/>
    </row>
    <row r="5" spans="1:16" ht="19.649999999999999" customHeight="1" x14ac:dyDescent="0.3">
      <c r="B5" s="27" t="s">
        <v>62</v>
      </c>
      <c r="C5" s="10">
        <f>IF('MEDICIÓN NIVELES DE RUIDO'!B11=0,"-",'MEDICIÓN NIVELES DE RUIDO'!B11)</f>
        <v>57</v>
      </c>
      <c r="D5" s="1"/>
      <c r="E5" s="1"/>
      <c r="F5" s="1"/>
      <c r="G5" s="10">
        <f>IF(E6="-","-",MAX(C5,E6))</f>
        <v>67.400000000000006</v>
      </c>
      <c r="J5" s="132"/>
      <c r="K5" s="133"/>
      <c r="L5" s="134"/>
      <c r="M5" s="140"/>
      <c r="N5" s="141"/>
      <c r="O5" s="142"/>
    </row>
    <row r="6" spans="1:16" ht="19.649999999999999" customHeight="1" x14ac:dyDescent="0.3">
      <c r="B6" s="27" t="s">
        <v>64</v>
      </c>
      <c r="C6" s="10">
        <f xml:space="preserve"> IF('MEDICIÓN NIVELES DE RUIDO'!F11=0,"-",'MEDICIÓN NIVELES DE RUIDO'!F11)</f>
        <v>72.400000000000006</v>
      </c>
      <c r="D6" s="1"/>
      <c r="E6" s="10">
        <f>IF(C6="-","-",C6-5)</f>
        <v>67.400000000000006</v>
      </c>
      <c r="F6" s="1"/>
      <c r="G6" s="1"/>
      <c r="J6" s="136" t="s">
        <v>93</v>
      </c>
      <c r="K6" s="136"/>
      <c r="L6" s="136"/>
      <c r="M6" s="136"/>
      <c r="N6" s="136"/>
      <c r="O6" s="136"/>
    </row>
    <row r="7" spans="1:16" x14ac:dyDescent="0.3">
      <c r="B7" s="27"/>
      <c r="C7" s="1"/>
      <c r="D7" s="1"/>
      <c r="E7" s="20" t="s">
        <v>83</v>
      </c>
      <c r="F7" s="1"/>
      <c r="G7" s="17" t="s">
        <v>80</v>
      </c>
      <c r="J7" s="135" t="s">
        <v>94</v>
      </c>
      <c r="K7" s="135"/>
      <c r="L7" s="135"/>
      <c r="M7" s="143" t="s">
        <v>81</v>
      </c>
      <c r="N7" s="143"/>
      <c r="O7" s="143"/>
    </row>
    <row r="8" spans="1:16" ht="19.649999999999999" customHeight="1" x14ac:dyDescent="0.3">
      <c r="A8" s="145" t="s">
        <v>65</v>
      </c>
      <c r="B8" s="27" t="s">
        <v>62</v>
      </c>
      <c r="C8" s="10">
        <f>IF('MEDICIÓN NIVELES DE RUIDO'!B13=0,"-",'MEDICIÓN NIVELES DE RUIDO'!B13)</f>
        <v>59.2</v>
      </c>
      <c r="D8" s="1"/>
      <c r="E8" s="1"/>
      <c r="F8" s="1"/>
      <c r="G8" s="10">
        <f>IF(E9="-","-",MAX(C8,E9))</f>
        <v>68.599999999999994</v>
      </c>
      <c r="J8" s="135" t="s">
        <v>95</v>
      </c>
      <c r="K8" s="135"/>
      <c r="L8" s="135"/>
      <c r="M8" s="143" t="s">
        <v>82</v>
      </c>
      <c r="N8" s="143"/>
      <c r="O8" s="143"/>
    </row>
    <row r="9" spans="1:16" ht="19.649999999999999" customHeight="1" x14ac:dyDescent="0.3">
      <c r="A9" s="145"/>
      <c r="B9" s="27" t="s">
        <v>64</v>
      </c>
      <c r="C9" s="10">
        <f xml:space="preserve"> IF('MEDICIÓN NIVELES DE RUIDO'!F13=0,"-",'MEDICIÓN NIVELES DE RUIDO'!F13)</f>
        <v>73.599999999999994</v>
      </c>
      <c r="D9" s="1"/>
      <c r="E9" s="10">
        <f>IF(C9="-","-",C9-5)</f>
        <v>68.599999999999994</v>
      </c>
      <c r="F9" s="1"/>
      <c r="G9" s="1"/>
      <c r="J9" s="136" t="s">
        <v>96</v>
      </c>
      <c r="K9" s="136"/>
      <c r="L9" s="136"/>
      <c r="M9" s="136"/>
      <c r="N9" s="136"/>
      <c r="O9" s="136"/>
    </row>
    <row r="10" spans="1:16" x14ac:dyDescent="0.3">
      <c r="B10" s="27"/>
      <c r="C10" s="1"/>
      <c r="D10" s="1"/>
      <c r="E10" s="20" t="s">
        <v>83</v>
      </c>
      <c r="F10" s="1"/>
      <c r="G10" s="17" t="s">
        <v>80</v>
      </c>
      <c r="J10" s="149" t="s">
        <v>103</v>
      </c>
      <c r="K10" s="149"/>
      <c r="L10" s="149"/>
      <c r="M10" s="149"/>
      <c r="N10" s="149"/>
      <c r="O10" s="149"/>
    </row>
    <row r="11" spans="1:16" ht="19.649999999999999" customHeight="1" x14ac:dyDescent="0.25">
      <c r="B11" s="27" t="s">
        <v>62</v>
      </c>
      <c r="C11" s="10">
        <f>IF('MEDICIÓN NIVELES DE RUIDO'!B15=0,"-",'MEDICIÓN NIVELES DE RUIDO'!B15)</f>
        <v>59.3</v>
      </c>
      <c r="D11" s="1"/>
      <c r="E11" s="1"/>
      <c r="F11" s="1"/>
      <c r="G11" s="10">
        <f>IF(E12="-","-",MAX(C11,E12))</f>
        <v>67.5</v>
      </c>
    </row>
    <row r="12" spans="1:16" ht="19.649999999999999" customHeight="1" x14ac:dyDescent="0.3">
      <c r="B12" s="27" t="s">
        <v>64</v>
      </c>
      <c r="C12" s="10">
        <f xml:space="preserve"> IF('MEDICIÓN NIVELES DE RUIDO'!F15=0,"-",'MEDICIÓN NIVELES DE RUIDO'!F15)</f>
        <v>72.5</v>
      </c>
      <c r="D12" s="1"/>
      <c r="E12" s="10">
        <f>IF(C12="-","-",C12-5)</f>
        <v>67.5</v>
      </c>
      <c r="F12" s="1"/>
      <c r="G12" s="1"/>
      <c r="J12" s="21"/>
    </row>
    <row r="13" spans="1:16" x14ac:dyDescent="0.3">
      <c r="B13" s="27"/>
      <c r="C13" s="1"/>
      <c r="D13" s="1"/>
      <c r="E13" s="20" t="s">
        <v>83</v>
      </c>
      <c r="F13" s="1"/>
      <c r="G13" s="17" t="s">
        <v>80</v>
      </c>
      <c r="J13" s="21"/>
    </row>
    <row r="14" spans="1:16" ht="19.649999999999999" customHeight="1" x14ac:dyDescent="0.25">
      <c r="B14" s="27" t="s">
        <v>62</v>
      </c>
      <c r="C14" s="10">
        <f>IF('MEDICIÓN NIVELES DE RUIDO'!B19=0,"-",'MEDICIÓN NIVELES DE RUIDO'!B19)</f>
        <v>61.1</v>
      </c>
      <c r="D14" s="1"/>
      <c r="E14" s="1"/>
      <c r="F14" s="1"/>
      <c r="G14" s="10">
        <f>IF(E15="-","-",MAX(C14,E15))</f>
        <v>71.5</v>
      </c>
      <c r="J14" s="21"/>
    </row>
    <row r="15" spans="1:16" ht="19.649999999999999" customHeight="1" x14ac:dyDescent="0.3">
      <c r="B15" s="27" t="s">
        <v>64</v>
      </c>
      <c r="C15" s="10">
        <f xml:space="preserve"> IF('MEDICIÓN NIVELES DE RUIDO'!F19=0,"-",'MEDICIÓN NIVELES DE RUIDO'!F19)</f>
        <v>76.5</v>
      </c>
      <c r="D15" s="1"/>
      <c r="E15" s="10">
        <f>IF(C15="-","-",C15-5)</f>
        <v>71.5</v>
      </c>
      <c r="F15" s="1"/>
      <c r="G15" s="1"/>
    </row>
    <row r="16" spans="1:16" ht="15" thickBot="1" x14ac:dyDescent="0.35">
      <c r="B16" s="27"/>
      <c r="C16" s="1"/>
      <c r="D16" s="1"/>
      <c r="E16" s="20" t="s">
        <v>83</v>
      </c>
      <c r="F16" s="1"/>
      <c r="G16" s="17" t="s">
        <v>80</v>
      </c>
      <c r="I16" s="28" t="s">
        <v>90</v>
      </c>
      <c r="K16" s="29" t="s">
        <v>84</v>
      </c>
    </row>
    <row r="17" spans="1:16" ht="19.649999999999999" customHeight="1" thickBot="1" x14ac:dyDescent="0.35">
      <c r="A17" s="145" t="s">
        <v>66</v>
      </c>
      <c r="B17" s="27" t="s">
        <v>62</v>
      </c>
      <c r="C17" s="10">
        <f>IF('MEDICIÓN NIVELES DE RUIDO'!B21=0,"-",'MEDICIÓN NIVELES DE RUIDO'!B21)</f>
        <v>59.7</v>
      </c>
      <c r="D17" s="1"/>
      <c r="E17" s="1"/>
      <c r="F17" s="1"/>
      <c r="G17" s="10">
        <f>IF(E18="-","-",MAX(C17,E18))</f>
        <v>74.3</v>
      </c>
      <c r="I17" s="10">
        <f>IF(G5="-","-",ROUND(SUM(G5,G8,G11,G14,G17,G20,G23,G26,G29)/COUNTIF(G5:G29,"&gt;0"),0))</f>
        <v>70</v>
      </c>
      <c r="K17" s="10">
        <f>IF(I17="-","-",I17+K20)</f>
        <v>80</v>
      </c>
      <c r="O17" s="19">
        <f>IF(K17="-","-",K17+O20)</f>
        <v>80</v>
      </c>
    </row>
    <row r="18" spans="1:16" ht="19.649999999999999" customHeight="1" x14ac:dyDescent="0.3">
      <c r="A18" s="145"/>
      <c r="B18" s="27" t="s">
        <v>64</v>
      </c>
      <c r="C18" s="10">
        <f xml:space="preserve"> IF('MEDICIÓN NIVELES DE RUIDO'!F21=0,"-",'MEDICIÓN NIVELES DE RUIDO'!F21)</f>
        <v>79.3</v>
      </c>
      <c r="D18" s="1"/>
      <c r="E18" s="10">
        <f>IF(C18="-","-",C18-5)</f>
        <v>74.3</v>
      </c>
      <c r="F18" s="1"/>
      <c r="G18" s="1"/>
      <c r="J18" s="1"/>
    </row>
    <row r="19" spans="1:16" x14ac:dyDescent="0.3">
      <c r="B19" s="27"/>
      <c r="C19" s="1"/>
      <c r="D19" s="1"/>
      <c r="E19" s="20" t="s">
        <v>83</v>
      </c>
      <c r="F19" s="1"/>
      <c r="G19" s="17" t="s">
        <v>80</v>
      </c>
      <c r="J19" s="1"/>
    </row>
    <row r="20" spans="1:16" ht="19.649999999999999" customHeight="1" x14ac:dyDescent="0.3">
      <c r="B20" s="27" t="s">
        <v>62</v>
      </c>
      <c r="C20" s="10">
        <f>IF('MEDICIÓN NIVELES DE RUIDO'!B23=0,"-",'MEDICIÓN NIVELES DE RUIDO'!B23)</f>
        <v>60.6</v>
      </c>
      <c r="D20" s="1"/>
      <c r="E20" s="1"/>
      <c r="F20" s="1"/>
      <c r="G20" s="10">
        <f>IF(E21="-","-",MAX(C20,E21))</f>
        <v>71.3</v>
      </c>
      <c r="J20" s="1"/>
      <c r="K20" s="10">
        <f>IF(AND(M7="Seleccione",M8="Seleccione"),"0",IF(M7="Exterior",0,IF(M8="Abierta",5,10)))</f>
        <v>10</v>
      </c>
      <c r="O20" s="10">
        <f>IF(M24&gt;=10,0,IF(AND(M24&gt;=6,M24&lt;=9),-1,IF(AND(M24&gt;=4,M24&lt;=5),-2,IF(M24=3,-3,IF(M24&lt;3,"Med. Nula")))))</f>
        <v>0</v>
      </c>
    </row>
    <row r="21" spans="1:16" ht="19.649999999999999" customHeight="1" x14ac:dyDescent="0.3">
      <c r="B21" s="27" t="s">
        <v>64</v>
      </c>
      <c r="C21" s="10">
        <f xml:space="preserve"> IF('MEDICIÓN NIVELES DE RUIDO'!F23=0,"-",'MEDICIÓN NIVELES DE RUIDO'!F23)</f>
        <v>76.3</v>
      </c>
      <c r="D21" s="1"/>
      <c r="E21" s="10">
        <f>IF(C21="-","-",C21-5)</f>
        <v>71.3</v>
      </c>
      <c r="F21" s="1"/>
      <c r="G21" s="1"/>
      <c r="J21" s="147" t="s">
        <v>86</v>
      </c>
      <c r="K21" s="147"/>
      <c r="L21" s="147"/>
      <c r="N21" s="146" t="s">
        <v>85</v>
      </c>
      <c r="O21" s="146"/>
      <c r="P21" s="146"/>
    </row>
    <row r="22" spans="1:16" x14ac:dyDescent="0.3">
      <c r="B22" s="27"/>
      <c r="C22" s="1"/>
      <c r="D22" s="1"/>
      <c r="E22" s="20" t="s">
        <v>83</v>
      </c>
      <c r="F22" s="1"/>
      <c r="G22" s="17" t="s">
        <v>80</v>
      </c>
    </row>
    <row r="23" spans="1:16" ht="19.649999999999999" customHeight="1" x14ac:dyDescent="0.3">
      <c r="B23" s="27" t="s">
        <v>62</v>
      </c>
      <c r="C23" s="10">
        <f>IF('MEDICIÓN NIVELES DE RUIDO'!B27=0,"-",'MEDICIÓN NIVELES DE RUIDO'!B27)</f>
        <v>61.6</v>
      </c>
      <c r="D23" s="1"/>
      <c r="E23" s="1"/>
      <c r="F23" s="1"/>
      <c r="G23" s="10">
        <f>IF(E24="-","-",MAX(C23,E24))</f>
        <v>70.400000000000006</v>
      </c>
    </row>
    <row r="24" spans="1:16" ht="19.649999999999999" customHeight="1" x14ac:dyDescent="0.3">
      <c r="B24" s="27" t="s">
        <v>64</v>
      </c>
      <c r="C24" s="10">
        <f xml:space="preserve"> IF('MEDICIÓN NIVELES DE RUIDO'!F27=0,"-",'MEDICIÓN NIVELES DE RUIDO'!F27)</f>
        <v>75.400000000000006</v>
      </c>
      <c r="D24" s="1"/>
      <c r="E24" s="10">
        <f>IF(C24="-","-",C24-5)</f>
        <v>70.400000000000006</v>
      </c>
      <c r="F24" s="1"/>
      <c r="G24" s="1"/>
      <c r="K24" s="21"/>
      <c r="L24" s="21"/>
      <c r="M24" s="10">
        <f>IF(K17="-","-",K17-K32)</f>
        <v>70</v>
      </c>
      <c r="N24" s="21"/>
      <c r="O24" s="21"/>
    </row>
    <row r="25" spans="1:16" ht="16.8" x14ac:dyDescent="0.3">
      <c r="B25" s="27"/>
      <c r="C25" s="1"/>
      <c r="D25" s="1"/>
      <c r="E25" s="20" t="s">
        <v>83</v>
      </c>
      <c r="F25" s="1"/>
      <c r="G25" s="17" t="s">
        <v>80</v>
      </c>
      <c r="K25" s="22"/>
      <c r="L25" s="23"/>
      <c r="M25" s="30" t="s">
        <v>87</v>
      </c>
      <c r="N25" s="21"/>
      <c r="O25" s="21"/>
    </row>
    <row r="26" spans="1:16" ht="19.649999999999999" customHeight="1" x14ac:dyDescent="0.3">
      <c r="A26" s="145" t="s">
        <v>67</v>
      </c>
      <c r="B26" s="27" t="s">
        <v>62</v>
      </c>
      <c r="C26" s="10">
        <f>IF('MEDICIÓN NIVELES DE RUIDO'!B29=0,"-",'MEDICIÓN NIVELES DE RUIDO'!B29)</f>
        <v>59.7</v>
      </c>
      <c r="D26" s="1"/>
      <c r="E26" s="1"/>
      <c r="F26" s="1"/>
      <c r="G26" s="10">
        <f>IF(E27="-","-",MAX(C26,E27))</f>
        <v>71.2</v>
      </c>
      <c r="K26" s="21"/>
      <c r="L26" s="21"/>
      <c r="N26" s="21"/>
      <c r="O26" s="21"/>
    </row>
    <row r="27" spans="1:16" ht="19.649999999999999" customHeight="1" x14ac:dyDescent="0.3">
      <c r="A27" s="145"/>
      <c r="B27" s="27" t="s">
        <v>64</v>
      </c>
      <c r="C27" s="10">
        <f xml:space="preserve"> IF('MEDICIÓN NIVELES DE RUIDO'!F29=0,"-",'MEDICIÓN NIVELES DE RUIDO'!F29)</f>
        <v>76.2</v>
      </c>
      <c r="D27" s="1"/>
      <c r="E27" s="10">
        <f>IF(C27="-","-",C27-5)</f>
        <v>71.2</v>
      </c>
      <c r="F27" s="1"/>
      <c r="G27" s="1"/>
      <c r="K27" s="21"/>
      <c r="L27" s="21"/>
      <c r="N27" s="21"/>
      <c r="O27" s="21"/>
    </row>
    <row r="28" spans="1:16" x14ac:dyDescent="0.3">
      <c r="B28" s="27"/>
      <c r="C28" s="1"/>
      <c r="D28" s="1"/>
      <c r="E28" s="20" t="s">
        <v>83</v>
      </c>
      <c r="F28" s="1"/>
      <c r="G28" s="17" t="s">
        <v>80</v>
      </c>
      <c r="J28" s="148" t="s">
        <v>86</v>
      </c>
      <c r="K28" s="148"/>
      <c r="L28" s="148"/>
    </row>
    <row r="29" spans="1:16" ht="19.649999999999999" customHeight="1" x14ac:dyDescent="0.3">
      <c r="B29" s="27" t="s">
        <v>62</v>
      </c>
      <c r="C29" s="10">
        <f>IF('MEDICIÓN NIVELES DE RUIDO'!B31=0,"-",'MEDICIÓN NIVELES DE RUIDO'!B31)</f>
        <v>60</v>
      </c>
      <c r="D29" s="1"/>
      <c r="E29" s="1"/>
      <c r="F29" s="1"/>
      <c r="G29" s="10">
        <f>IF(E30="-","-",MAX(C29,E30))</f>
        <v>71.3</v>
      </c>
      <c r="K29" s="33">
        <f>IF(M7="Seleccione","0",IF(M7="Exterior",0,IF(M8="Abierta",5,10)))</f>
        <v>10</v>
      </c>
    </row>
    <row r="30" spans="1:16" ht="19.649999999999999" customHeight="1" x14ac:dyDescent="0.3">
      <c r="B30" s="27" t="s">
        <v>64</v>
      </c>
      <c r="C30" s="10">
        <f xml:space="preserve"> IF('MEDICIÓN NIVELES DE RUIDO'!F31=0,"-",'MEDICIÓN NIVELES DE RUIDO'!F31)</f>
        <v>76.3</v>
      </c>
      <c r="D30" s="1"/>
      <c r="E30" s="10">
        <f>IF(C30="-","-",C30-5)</f>
        <v>71.3</v>
      </c>
      <c r="F30" s="1"/>
      <c r="G30" s="1"/>
      <c r="H30" s="1"/>
    </row>
    <row r="31" spans="1:16" ht="15" thickBot="1" x14ac:dyDescent="0.35">
      <c r="E31" s="24" t="s">
        <v>83</v>
      </c>
    </row>
    <row r="32" spans="1:16" ht="19.649999999999999" customHeight="1" thickBot="1" x14ac:dyDescent="0.35">
      <c r="C32" s="10">
        <f>'MEDICIÓN NIVELES DE RUIDO'!C40</f>
        <v>0</v>
      </c>
      <c r="J32" s="25"/>
      <c r="K32" s="10">
        <f>C32+K29</f>
        <v>10</v>
      </c>
      <c r="O32" s="19">
        <f>K32</f>
        <v>10</v>
      </c>
    </row>
    <row r="33" spans="1:16" ht="15" customHeight="1" x14ac:dyDescent="0.3">
      <c r="B33" s="144" t="s">
        <v>89</v>
      </c>
      <c r="C33" s="144"/>
      <c r="D33" s="144"/>
      <c r="E33" s="144"/>
    </row>
    <row r="34" spans="1:16" x14ac:dyDescent="0.3">
      <c r="B34" s="21"/>
      <c r="C34" s="21"/>
      <c r="D34" s="31"/>
      <c r="E34" s="21"/>
      <c r="N34" s="26"/>
      <c r="O34" s="26"/>
      <c r="P34" s="26"/>
    </row>
    <row r="35" spans="1:16" x14ac:dyDescent="0.3">
      <c r="D35" s="21"/>
      <c r="N35" s="26"/>
      <c r="O35" s="26"/>
      <c r="P35" s="26"/>
    </row>
    <row r="36" spans="1:16" x14ac:dyDescent="0.3">
      <c r="L36" s="18" t="s">
        <v>88</v>
      </c>
    </row>
    <row r="39" spans="1:16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view="pageLayout" topLeftCell="A6" zoomScale="70" zoomScaleNormal="100" zoomScalePageLayoutView="70" workbookViewId="0">
      <selection activeCell="K31" sqref="K31"/>
    </sheetView>
  </sheetViews>
  <sheetFormatPr baseColWidth="10" defaultColWidth="11.44140625" defaultRowHeight="14.4" x14ac:dyDescent="0.3"/>
  <cols>
    <col min="1" max="7" width="12.5546875" customWidth="1"/>
    <col min="8" max="8" width="11.88671875" customWidth="1"/>
  </cols>
  <sheetData>
    <row r="1" spans="1:7" ht="18" x14ac:dyDescent="0.3">
      <c r="A1" s="2" t="s">
        <v>79</v>
      </c>
      <c r="B1" s="3"/>
      <c r="C1" s="3"/>
      <c r="D1" s="3"/>
      <c r="E1" s="3"/>
      <c r="F1" s="3"/>
      <c r="G1" s="3"/>
    </row>
    <row r="3" spans="1:7" x14ac:dyDescent="0.3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3">
      <c r="A5" s="39" t="s">
        <v>33</v>
      </c>
      <c r="B5" s="39" t="s">
        <v>105</v>
      </c>
      <c r="C5" s="39" t="s">
        <v>106</v>
      </c>
      <c r="D5" s="39" t="s">
        <v>109</v>
      </c>
      <c r="E5" s="39" t="s">
        <v>110</v>
      </c>
      <c r="F5" s="39" t="s">
        <v>108</v>
      </c>
      <c r="G5" s="39" t="s">
        <v>111</v>
      </c>
    </row>
    <row r="6" spans="1:7" ht="15" x14ac:dyDescent="0.25">
      <c r="A6" s="38">
        <v>1</v>
      </c>
      <c r="B6" s="38">
        <v>80</v>
      </c>
      <c r="C6" s="38">
        <v>0</v>
      </c>
      <c r="D6" s="10" t="s">
        <v>129</v>
      </c>
      <c r="E6" s="10" t="s">
        <v>127</v>
      </c>
      <c r="F6" s="9">
        <f>IF(E6="Seleccione","-",IF(E6="Diurno",VLOOKUP(D6,variables!$B$13:$D$17,2,FALSE),VLOOKUP(D6,variables!$B$13:$D$17,3,FALSE)))</f>
        <v>45</v>
      </c>
      <c r="G6" s="10" t="str">
        <f>IF(F6="-","-",IF(F6-B6&lt;0,"Supera","No Supera"))</f>
        <v>Supera</v>
      </c>
    </row>
    <row r="7" spans="1:7" ht="15" x14ac:dyDescent="0.25">
      <c r="A7" s="38"/>
      <c r="B7" s="38"/>
      <c r="C7" s="38"/>
      <c r="D7" s="10" t="s">
        <v>98</v>
      </c>
      <c r="E7" s="10" t="s">
        <v>98</v>
      </c>
      <c r="F7" s="9" t="str">
        <f>IF(E7="Seleccione","-",IF(E7="Diurno",VLOOKUP(D7,variables!$B$13:$D$17,2,FALSE),VLOOKUP(D7,variables!$B$13:$D$17,3,FALSE)))</f>
        <v>-</v>
      </c>
      <c r="G7" s="10" t="str">
        <f t="shared" ref="G7:G15" si="0">IF(F7="-","-",IF(F7-B7&lt;0,"Supera","No Supera"))</f>
        <v>-</v>
      </c>
    </row>
    <row r="8" spans="1:7" ht="15" x14ac:dyDescent="0.25">
      <c r="A8" s="38"/>
      <c r="B8" s="38"/>
      <c r="C8" s="38"/>
      <c r="D8" s="10" t="s">
        <v>98</v>
      </c>
      <c r="E8" s="10" t="s">
        <v>98</v>
      </c>
      <c r="F8" s="9" t="str">
        <f>IF(E8="Seleccione","-",IF(E8="Diurno",VLOOKUP(D8,variables!$B$13:$D$17,2,FALSE),VLOOKUP(D8,variables!$B$13:$D$17,3,FALSE)))</f>
        <v>-</v>
      </c>
      <c r="G8" s="10" t="str">
        <f t="shared" si="0"/>
        <v>-</v>
      </c>
    </row>
    <row r="9" spans="1:7" ht="15" x14ac:dyDescent="0.25">
      <c r="A9" s="38"/>
      <c r="B9" s="38"/>
      <c r="C9" s="38"/>
      <c r="D9" s="10" t="s">
        <v>98</v>
      </c>
      <c r="E9" s="10" t="s">
        <v>98</v>
      </c>
      <c r="F9" s="9" t="str">
        <f>IF(E9="Seleccione","-",IF(E9="Diurno",VLOOKUP(D9,variables!$B$13:$D$17,2,FALSE),VLOOKUP(D9,variables!$B$13:$D$17,3,FALSE)))</f>
        <v>-</v>
      </c>
      <c r="G9" s="10" t="str">
        <f t="shared" si="0"/>
        <v>-</v>
      </c>
    </row>
    <row r="10" spans="1:7" ht="15" x14ac:dyDescent="0.25">
      <c r="A10" s="38"/>
      <c r="B10" s="38"/>
      <c r="C10" s="38"/>
      <c r="D10" s="10" t="s">
        <v>98</v>
      </c>
      <c r="E10" s="10" t="s">
        <v>98</v>
      </c>
      <c r="F10" s="9" t="str">
        <f>IF(E10="Seleccione","-",IF(E10="Diurno",VLOOKUP(D10,variables!$B$13:$D$17,2,FALSE),VLOOKUP(D10,variables!$B$13:$D$17,3,FALSE)))</f>
        <v>-</v>
      </c>
      <c r="G10" s="10" t="str">
        <f t="shared" si="0"/>
        <v>-</v>
      </c>
    </row>
    <row r="11" spans="1:7" ht="15" x14ac:dyDescent="0.25">
      <c r="A11" s="38"/>
      <c r="B11" s="38"/>
      <c r="C11" s="38"/>
      <c r="D11" s="10" t="s">
        <v>98</v>
      </c>
      <c r="E11" s="10" t="s">
        <v>98</v>
      </c>
      <c r="F11" s="9" t="str">
        <f>IF(E11="Seleccione","-",IF(E11="Diurno",VLOOKUP(D11,variables!$B$13:$D$17,2,FALSE),VLOOKUP(D11,variables!$B$13:$D$17,3,FALSE)))</f>
        <v>-</v>
      </c>
      <c r="G11" s="10" t="str">
        <f t="shared" si="0"/>
        <v>-</v>
      </c>
    </row>
    <row r="12" spans="1:7" ht="15" x14ac:dyDescent="0.25">
      <c r="A12" s="38"/>
      <c r="B12" s="38"/>
      <c r="C12" s="38"/>
      <c r="D12" s="10" t="s">
        <v>98</v>
      </c>
      <c r="E12" s="10" t="s">
        <v>98</v>
      </c>
      <c r="F12" s="9" t="str">
        <f>IF(E12="Seleccione","-",IF(E12="Diurno",VLOOKUP(D12,variables!$B$13:$D$17,2,FALSE),VLOOKUP(D12,variables!$B$13:$D$17,3,FALSE)))</f>
        <v>-</v>
      </c>
      <c r="G12" s="10" t="str">
        <f t="shared" si="0"/>
        <v>-</v>
      </c>
    </row>
    <row r="13" spans="1:7" ht="15" x14ac:dyDescent="0.25">
      <c r="A13" s="38"/>
      <c r="B13" s="38"/>
      <c r="C13" s="38"/>
      <c r="D13" s="10" t="s">
        <v>98</v>
      </c>
      <c r="E13" s="10" t="s">
        <v>98</v>
      </c>
      <c r="F13" s="9" t="str">
        <f>IF(E13="Seleccione","-",IF(E13="Diurno",VLOOKUP(D13,variables!$B$13:$D$17,2,FALSE),VLOOKUP(D13,variables!$B$13:$D$17,3,FALSE)))</f>
        <v>-</v>
      </c>
      <c r="G13" s="10" t="str">
        <f t="shared" si="0"/>
        <v>-</v>
      </c>
    </row>
    <row r="14" spans="1:7" ht="15" x14ac:dyDescent="0.25">
      <c r="A14" s="38"/>
      <c r="B14" s="38"/>
      <c r="C14" s="38"/>
      <c r="D14" s="10" t="s">
        <v>98</v>
      </c>
      <c r="E14" s="10" t="s">
        <v>98</v>
      </c>
      <c r="F14" s="9" t="str">
        <f>IF(E14="Seleccione","-",IF(E14="Diurno",VLOOKUP(D14,variables!$B$13:$D$17,2,FALSE),VLOOKUP(D14,variables!$B$13:$D$17,3,FALSE)))</f>
        <v>-</v>
      </c>
      <c r="G14" s="10" t="str">
        <f t="shared" si="0"/>
        <v>-</v>
      </c>
    </row>
    <row r="15" spans="1:7" ht="15" x14ac:dyDescent="0.25">
      <c r="A15" s="38"/>
      <c r="B15" s="38"/>
      <c r="C15" s="38"/>
      <c r="D15" s="10" t="s">
        <v>98</v>
      </c>
      <c r="E15" s="10" t="s">
        <v>98</v>
      </c>
      <c r="F15" s="9" t="str">
        <f>IF(E15="Seleccione","-",IF(E15="Diurno",VLOOKUP(D15,variables!$B$13:$D$17,2,FALSE),VLOOKUP(D15,variables!$B$13:$D$17,3,FALSE)))</f>
        <v>-</v>
      </c>
      <c r="G15" s="10" t="str">
        <f t="shared" si="0"/>
        <v>-</v>
      </c>
    </row>
    <row r="17" spans="1:7" ht="15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3">
      <c r="A19" s="156" t="s">
        <v>158</v>
      </c>
      <c r="B19" s="55"/>
      <c r="C19" s="55"/>
      <c r="D19" s="55"/>
      <c r="E19" s="55"/>
      <c r="F19" s="55"/>
      <c r="G19" s="56"/>
    </row>
    <row r="20" spans="1:7" ht="15" x14ac:dyDescent="0.25">
      <c r="A20" s="54"/>
      <c r="B20" s="55"/>
      <c r="C20" s="55"/>
      <c r="D20" s="55"/>
      <c r="E20" s="55"/>
      <c r="F20" s="55"/>
      <c r="G20" s="56"/>
    </row>
    <row r="21" spans="1:7" ht="15" x14ac:dyDescent="0.25">
      <c r="A21" s="54"/>
      <c r="B21" s="55"/>
      <c r="C21" s="55"/>
      <c r="D21" s="55"/>
      <c r="E21" s="55"/>
      <c r="F21" s="55"/>
      <c r="G21" s="56"/>
    </row>
    <row r="22" spans="1:7" ht="15" x14ac:dyDescent="0.25">
      <c r="A22" s="54"/>
      <c r="B22" s="55"/>
      <c r="C22" s="55"/>
      <c r="D22" s="55"/>
      <c r="E22" s="55"/>
      <c r="F22" s="55"/>
      <c r="G22" s="56"/>
    </row>
    <row r="23" spans="1:7" ht="15" x14ac:dyDescent="0.25">
      <c r="A23" s="54"/>
      <c r="B23" s="55"/>
      <c r="C23" s="55"/>
      <c r="D23" s="55"/>
      <c r="E23" s="55"/>
      <c r="F23" s="55"/>
      <c r="G23" s="56"/>
    </row>
    <row r="24" spans="1:7" ht="15" x14ac:dyDescent="0.25">
      <c r="A24" s="54"/>
      <c r="B24" s="55"/>
      <c r="C24" s="55"/>
      <c r="D24" s="55"/>
      <c r="E24" s="55"/>
      <c r="F24" s="55"/>
      <c r="G24" s="56"/>
    </row>
    <row r="25" spans="1:7" ht="15" x14ac:dyDescent="0.25">
      <c r="A25" s="54"/>
      <c r="B25" s="55"/>
      <c r="C25" s="55"/>
      <c r="D25" s="55"/>
      <c r="E25" s="55"/>
      <c r="F25" s="55"/>
      <c r="G25" s="56"/>
    </row>
    <row r="26" spans="1:7" ht="15" x14ac:dyDescent="0.25">
      <c r="A26" s="54"/>
      <c r="B26" s="55"/>
      <c r="C26" s="55"/>
      <c r="D26" s="55"/>
      <c r="E26" s="55"/>
      <c r="F26" s="55"/>
      <c r="G26" s="56"/>
    </row>
    <row r="27" spans="1:7" ht="15" x14ac:dyDescent="0.25">
      <c r="A27" s="54"/>
      <c r="B27" s="55"/>
      <c r="C27" s="55"/>
      <c r="D27" s="55"/>
      <c r="E27" s="55"/>
      <c r="F27" s="55"/>
      <c r="G27" s="56"/>
    </row>
    <row r="28" spans="1:7" ht="15" x14ac:dyDescent="0.25">
      <c r="A28" s="54"/>
      <c r="B28" s="55"/>
      <c r="C28" s="55"/>
      <c r="D28" s="55"/>
      <c r="E28" s="55"/>
      <c r="F28" s="55"/>
      <c r="G28" s="56"/>
    </row>
    <row r="30" spans="1:7" ht="15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3">
      <c r="A32" s="4" t="s">
        <v>114</v>
      </c>
      <c r="B32" s="153" t="s">
        <v>115</v>
      </c>
      <c r="C32" s="154"/>
      <c r="D32" s="154"/>
      <c r="E32" s="154"/>
      <c r="F32" s="154"/>
      <c r="G32" s="155"/>
    </row>
    <row r="33" spans="1:7" x14ac:dyDescent="0.3">
      <c r="A33" s="38">
        <v>1</v>
      </c>
      <c r="B33" s="62" t="s">
        <v>159</v>
      </c>
      <c r="C33" s="62"/>
      <c r="D33" s="62"/>
      <c r="E33" s="62"/>
      <c r="F33" s="62"/>
      <c r="G33" s="62"/>
    </row>
    <row r="34" spans="1:7" x14ac:dyDescent="0.3">
      <c r="A34" s="38">
        <v>2</v>
      </c>
      <c r="B34" s="62" t="s">
        <v>160</v>
      </c>
      <c r="C34" s="62"/>
      <c r="D34" s="62"/>
      <c r="E34" s="62"/>
      <c r="F34" s="62"/>
      <c r="G34" s="62"/>
    </row>
    <row r="35" spans="1:7" x14ac:dyDescent="0.3">
      <c r="A35" s="38">
        <v>3</v>
      </c>
      <c r="B35" s="62" t="s">
        <v>163</v>
      </c>
      <c r="C35" s="62"/>
      <c r="D35" s="62"/>
      <c r="E35" s="62"/>
      <c r="F35" s="62"/>
      <c r="G35" s="62"/>
    </row>
    <row r="36" spans="1:7" x14ac:dyDescent="0.3">
      <c r="A36" s="38"/>
      <c r="B36" s="62"/>
      <c r="C36" s="62"/>
      <c r="D36" s="62"/>
      <c r="E36" s="62"/>
      <c r="F36" s="62"/>
      <c r="G36" s="62"/>
    </row>
    <row r="37" spans="1:7" ht="15" x14ac:dyDescent="0.25">
      <c r="A37" s="38"/>
      <c r="B37" s="62"/>
      <c r="C37" s="62"/>
      <c r="D37" s="62"/>
      <c r="E37" s="62"/>
      <c r="F37" s="62"/>
      <c r="G37" s="62"/>
    </row>
    <row r="39" spans="1:7" x14ac:dyDescent="0.3">
      <c r="A39" s="8" t="s">
        <v>116</v>
      </c>
      <c r="B39" s="3"/>
      <c r="C39" s="3"/>
      <c r="D39" s="3"/>
      <c r="E39" s="3"/>
      <c r="F39" s="3"/>
      <c r="G39" s="3"/>
    </row>
    <row r="41" spans="1:7" x14ac:dyDescent="0.3">
      <c r="A41" s="150" t="s">
        <v>117</v>
      </c>
      <c r="B41" s="151"/>
      <c r="C41" s="152"/>
      <c r="D41" s="152"/>
      <c r="E41" s="152"/>
      <c r="F41" s="152"/>
      <c r="G41" s="152"/>
    </row>
    <row r="42" spans="1:7" ht="27" customHeight="1" x14ac:dyDescent="0.3">
      <c r="A42" s="150" t="s">
        <v>118</v>
      </c>
      <c r="B42" s="151"/>
      <c r="C42" s="152"/>
      <c r="D42" s="152"/>
      <c r="E42" s="152"/>
      <c r="F42" s="152"/>
      <c r="G42" s="152"/>
    </row>
    <row r="43" spans="1:7" ht="30" customHeight="1" x14ac:dyDescent="0.3">
      <c r="A43" s="150" t="s">
        <v>119</v>
      </c>
      <c r="B43" s="151"/>
      <c r="C43" s="152"/>
      <c r="D43" s="152"/>
      <c r="E43" s="152"/>
      <c r="F43" s="152"/>
      <c r="G43" s="152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4.4" x14ac:dyDescent="0.3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20</v>
      </c>
      <c r="D17">
        <f>MIN('EVALUACIÓN DE NIVELES DE RUIDO'!$O$32+10,D15)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Claudia Acevedo Meins</cp:lastModifiedBy>
  <cp:lastPrinted>2016-04-22T16:09:09Z</cp:lastPrinted>
  <dcterms:created xsi:type="dcterms:W3CDTF">2015-08-04T14:38:52Z</dcterms:created>
  <dcterms:modified xsi:type="dcterms:W3CDTF">2018-09-06T12:31:31Z</dcterms:modified>
</cp:coreProperties>
</file>