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6" windowHeight="11160" tabRatio="876" activeTab="5"/>
  </bookViews>
  <sheets>
    <sheet name="FUENTE" sheetId="1" r:id="rId1"/>
    <sheet name="GEO" sheetId="2" r:id="rId2"/>
    <sheet name="RECEPTOR" sheetId="7" r:id="rId3"/>
    <sheet name="MEDICIÓN" sheetId="3" r:id="rId4"/>
    <sheet name="EVALUACIÓN" sheetId="4" r:id="rId5"/>
    <sheet name="RESUMEN" sheetId="5" r:id="rId6"/>
    <sheet name="variables" sheetId="6" state="hidden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C32" i="4"/>
  <c r="K20" i="4" l="1"/>
  <c r="C6" i="5" l="1"/>
  <c r="M4" i="4" l="1"/>
  <c r="A6" i="5" s="1"/>
  <c r="K29" i="4" l="1"/>
  <c r="K32" i="4" s="1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O32" i="4" l="1"/>
  <c r="C30" i="4"/>
  <c r="E30" i="4" s="1"/>
  <c r="C29" i="4"/>
  <c r="C27" i="4"/>
  <c r="E27" i="4" s="1"/>
  <c r="C26" i="4"/>
  <c r="C24" i="4"/>
  <c r="E24" i="4" s="1"/>
  <c r="C23" i="4"/>
  <c r="C21" i="4"/>
  <c r="E21" i="4" s="1"/>
  <c r="C20" i="4"/>
  <c r="C18" i="4"/>
  <c r="E18" i="4" s="1"/>
  <c r="C17" i="4"/>
  <c r="C15" i="4"/>
  <c r="E15" i="4" s="1"/>
  <c r="C14" i="4"/>
  <c r="C12" i="4"/>
  <c r="E12" i="4" s="1"/>
  <c r="C11" i="4"/>
  <c r="C9" i="4"/>
  <c r="E9" i="4" s="1"/>
  <c r="C8" i="4"/>
  <c r="C6" i="4"/>
  <c r="E6" i="4" s="1"/>
  <c r="C5" i="4"/>
  <c r="G29" i="4" l="1"/>
  <c r="G23" i="4"/>
  <c r="G26" i="4"/>
  <c r="G20" i="4"/>
  <c r="G14" i="4"/>
  <c r="G17" i="4"/>
  <c r="G5" i="4"/>
  <c r="G11" i="4"/>
  <c r="G8" i="4"/>
  <c r="D17" i="6"/>
  <c r="C17" i="6"/>
  <c r="I17" i="4" l="1"/>
  <c r="K17" i="4" l="1"/>
  <c r="M24" i="4" s="1"/>
  <c r="O20" i="4" s="1"/>
  <c r="O17" i="4" l="1"/>
  <c r="B6" i="5" s="1"/>
  <c r="G6" i="5" s="1"/>
</calcChain>
</file>

<file path=xl/sharedStrings.xml><?xml version="1.0" encoding="utf-8"?>
<sst xmlns="http://schemas.openxmlformats.org/spreadsheetml/2006/main" count="288" uniqueCount="168">
  <si>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</si>
  <si>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</si>
  <si>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</si>
  <si>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</si>
  <si>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</si>
  <si>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</si>
  <si>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</si>
  <si>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</si>
  <si>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</si>
  <si>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</si>
  <si>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</si>
  <si>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</si>
  <si>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</si>
  <si>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</si>
  <si>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</si>
  <si>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</si>
  <si>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</si>
  <si>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</si>
  <si>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</si>
  <si>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</si>
  <si>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</si>
  <si>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</si>
  <si>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</si>
  <si>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</si>
  <si>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</si>
  <si>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</si>
  <si>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</si>
  <si>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</si>
  <si>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</si>
  <si>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</si>
  <si>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</si>
  <si>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</si>
  <si>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</si>
  <si>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</si>
  <si>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</si>
  <si>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</si>
  <si>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</si>
  <si>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</si>
  <si>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</si>
  <si>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</si>
  <si>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</si>
  <si>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</si>
  <si>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</si>
  <si>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</si>
  <si>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</si>
  <si>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</si>
  <si>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</si>
  <si>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</si>
  <si>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</si>
  <si>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</si>
  <si>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</si>
  <si>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</si>
  <si>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</si>
  <si>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</si>
  <si>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</si>
  <si>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</si>
  <si>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</si>
  <si>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</si>
  <si>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</si>
  <si>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</si>
  <si>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</si>
  <si>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</si>
  <si>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</si>
  <si>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</si>
  <si>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</si>
  <si>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</si>
  <si>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</si>
  <si>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</si>
  <si>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</si>
  <si>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</si>
  <si>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</si>
  <si>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</si>
  <si>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</si>
  <si>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</si>
  <si>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</si>
  <si>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</si>
  <si>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</si>
  <si>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</si>
  <si>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</si>
  <si>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</si>
  <si>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</si>
  <si>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</si>
  <si>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</si>
  <si>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</si>
  <si>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</si>
  <si>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</si>
  <si>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</si>
  <si>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</si>
  <si>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</si>
  <si>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</si>
  <si>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</si>
  <si>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</si>
  <si>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</si>
  <si>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</si>
  <si>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</si>
  <si>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</si>
  <si>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</si>
  <si>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</si>
  <si>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</si>
  <si>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</si>
  <si>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</si>
  <si>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</si>
  <si>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</si>
  <si>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</si>
  <si>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</si>
  <si>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</si>
  <si>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</si>
  <si>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</si>
  <si>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</si>
  <si>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</si>
  <si>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</si>
  <si>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</si>
  <si>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</si>
  <si>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</si>
  <si>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</si>
  <si>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</si>
  <si>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</si>
  <si>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</si>
  <si>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</si>
  <si>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</si>
  <si>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</si>
  <si>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</si>
  <si>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</si>
  <si>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</si>
  <si>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</si>
  <si>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</si>
  <si>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</si>
  <si>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</si>
  <si>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</si>
  <si>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</si>
  <si>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</si>
  <si>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</si>
  <si>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</si>
  <si>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</si>
  <si>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</si>
  <si>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</si>
  <si>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</si>
  <si>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</si>
  <si>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</si>
  <si>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</si>
  <si>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 84</t>
  </si>
  <si>
    <t>A</t>
  </si>
  <si>
    <t xml:space="preserve">Lenta </t>
  </si>
  <si>
    <t>01dB</t>
  </si>
  <si>
    <t>FUSION 40CD</t>
  </si>
  <si>
    <t>TR-DTE-L-19-PVE-71342</t>
  </si>
  <si>
    <t>CAL31</t>
  </si>
  <si>
    <t>CE-DTE-L-19-PVE-71342</t>
  </si>
  <si>
    <t>Empresa Constructora SIGRO S.A.</t>
  </si>
  <si>
    <t>89.037.500-6</t>
  </si>
  <si>
    <t>Echaurren 50</t>
  </si>
  <si>
    <t>Santiago</t>
  </si>
  <si>
    <t>345141 m E</t>
  </si>
  <si>
    <t>6297724 m S</t>
  </si>
  <si>
    <t>Echaurren</t>
  </si>
  <si>
    <t>E-1</t>
  </si>
  <si>
    <t>345149 m E</t>
  </si>
  <si>
    <t>6297758 m S</t>
  </si>
  <si>
    <t>19 H</t>
  </si>
  <si>
    <t>Google Earth Pro</t>
  </si>
  <si>
    <t>1:70 m</t>
  </si>
  <si>
    <t>Abdón Cifuentes</t>
  </si>
  <si>
    <t>49, departamento 32</t>
  </si>
  <si>
    <t>Sala de estar de la vivienda, ubicada en el tercer piso del edificio de residencia del denunciante</t>
  </si>
  <si>
    <t>No se percibió ruido de fondo durante la medición</t>
  </si>
  <si>
    <t>Angélica Medina
Christian Calderón</t>
  </si>
  <si>
    <t>El ruido percibido desde la fuente emisora correspondía a caída de materiales al piso, voces y gritos, golpes con herramientas sobre metal y madera, cortes con sierra y esmeril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</si>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</sst>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justify" vertical="center" wrapText="1"/>
      <protection locked="0"/>
    </xf>
    <xf numFmtId="0" fontId="1" fillId="4" borderId="10" xfId="0" applyFont="1" applyFill="1" applyBorder="1" applyAlignment="1" applyProtection="1">
      <alignment horizontal="justify" vertical="center" wrapText="1"/>
      <protection locked="0"/>
    </xf>
    <xf numFmtId="0" fontId="1" fillId="4" borderId="11" xfId="0" applyFont="1" applyFill="1" applyBorder="1" applyAlignment="1" applyProtection="1">
      <alignment horizontal="justify" vertical="center" wrapText="1"/>
      <protection locked="0"/>
    </xf>
    <xf numFmtId="0" fontId="1" fillId="4" borderId="8" xfId="0" applyFont="1" applyFill="1" applyBorder="1" applyAlignment="1" applyProtection="1">
      <alignment horizontal="justify" vertical="center" wrapText="1"/>
      <protection locked="0"/>
    </xf>
    <xf numFmtId="0" fontId="1" fillId="4" borderId="0" xfId="0" applyFont="1" applyFill="1" applyAlignment="1" applyProtection="1">
      <alignment horizontal="justify" vertical="center" wrapText="1"/>
      <protection locked="0"/>
    </xf>
    <xf numFmtId="0" fontId="1" fillId="4" borderId="6" xfId="0" applyFont="1" applyFill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 applyProtection="1">
      <alignment horizontal="justify" vertical="center" wrapText="1"/>
      <protection locked="0"/>
    </xf>
    <xf numFmtId="0" fontId="1" fillId="4" borderId="7" xfId="0" applyFont="1" applyFill="1" applyBorder="1" applyAlignment="1" applyProtection="1">
      <alignment horizontal="justify" vertical="center" wrapText="1"/>
      <protection locked="0"/>
    </xf>
    <xf numFmtId="0" fontId="1" fillId="4" borderId="13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 applyProtection="1">
      <alignment horizontal="justify" vertical="center"/>
      <protection locked="0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114300</xdr:rowOff>
        </xdr:from>
        <xdr:to>
          <xdr:col>3</xdr:col>
          <xdr:colOff>480060</xdr:colOff>
          <xdr:row>14</xdr:row>
          <xdr:rowOff>662940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15</xdr:row>
          <xdr:rowOff>91440</xdr:rowOff>
        </xdr:from>
        <xdr:to>
          <xdr:col>3</xdr:col>
          <xdr:colOff>457200</xdr:colOff>
          <xdr:row>15</xdr:row>
          <xdr:rowOff>640080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16</xdr:row>
          <xdr:rowOff>91440</xdr:rowOff>
        </xdr:from>
        <xdr:to>
          <xdr:col>3</xdr:col>
          <xdr:colOff>480060</xdr:colOff>
          <xdr:row>16</xdr:row>
          <xdr:rowOff>640080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17</xdr:row>
          <xdr:rowOff>91440</xdr:rowOff>
        </xdr:from>
        <xdr:to>
          <xdr:col>3</xdr:col>
          <xdr:colOff>457200</xdr:colOff>
          <xdr:row>17</xdr:row>
          <xdr:rowOff>640080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18</xdr:row>
          <xdr:rowOff>91440</xdr:rowOff>
        </xdr:from>
        <xdr:to>
          <xdr:col>3</xdr:col>
          <xdr:colOff>457200</xdr:colOff>
          <xdr:row>18</xdr:row>
          <xdr:rowOff>640080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19</xdr:row>
          <xdr:rowOff>114300</xdr:rowOff>
        </xdr:from>
        <xdr:to>
          <xdr:col>3</xdr:col>
          <xdr:colOff>1554480</xdr:colOff>
          <xdr:row>19</xdr:row>
          <xdr:rowOff>662940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20</xdr:row>
          <xdr:rowOff>91440</xdr:rowOff>
        </xdr:from>
        <xdr:to>
          <xdr:col>3</xdr:col>
          <xdr:colOff>457200</xdr:colOff>
          <xdr:row>20</xdr:row>
          <xdr:rowOff>640080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114300</xdr:rowOff>
        </xdr:from>
        <xdr:to>
          <xdr:col>3</xdr:col>
          <xdr:colOff>662940</xdr:colOff>
          <xdr:row>21</xdr:row>
          <xdr:rowOff>662940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114300</xdr:rowOff>
        </xdr:from>
        <xdr:to>
          <xdr:col>5</xdr:col>
          <xdr:colOff>480060</xdr:colOff>
          <xdr:row>14</xdr:row>
          <xdr:rowOff>662940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114300</xdr:rowOff>
        </xdr:from>
        <xdr:to>
          <xdr:col>5</xdr:col>
          <xdr:colOff>1074420</xdr:colOff>
          <xdr:row>15</xdr:row>
          <xdr:rowOff>662940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114300</xdr:rowOff>
        </xdr:from>
        <xdr:to>
          <xdr:col>5</xdr:col>
          <xdr:colOff>1485900</xdr:colOff>
          <xdr:row>16</xdr:row>
          <xdr:rowOff>662940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</xdr:row>
          <xdr:rowOff>114300</xdr:rowOff>
        </xdr:from>
        <xdr:to>
          <xdr:col>5</xdr:col>
          <xdr:colOff>480060</xdr:colOff>
          <xdr:row>17</xdr:row>
          <xdr:rowOff>662940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114300</xdr:rowOff>
        </xdr:from>
        <xdr:to>
          <xdr:col>5</xdr:col>
          <xdr:colOff>1485900</xdr:colOff>
          <xdr:row>18</xdr:row>
          <xdr:rowOff>662940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114300</xdr:rowOff>
        </xdr:from>
        <xdr:to>
          <xdr:col>5</xdr:col>
          <xdr:colOff>1280160</xdr:colOff>
          <xdr:row>19</xdr:row>
          <xdr:rowOff>662940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114300</xdr:rowOff>
        </xdr:from>
        <xdr:to>
          <xdr:col>5</xdr:col>
          <xdr:colOff>1531620</xdr:colOff>
          <xdr:row>20</xdr:row>
          <xdr:rowOff>662940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114300</xdr:rowOff>
        </xdr:from>
        <xdr:to>
          <xdr:col>5</xdr:col>
          <xdr:colOff>480060</xdr:colOff>
          <xdr:row>21</xdr:row>
          <xdr:rowOff>662940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114300</xdr:rowOff>
        </xdr:from>
        <xdr:to>
          <xdr:col>7</xdr:col>
          <xdr:colOff>480060</xdr:colOff>
          <xdr:row>14</xdr:row>
          <xdr:rowOff>662940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114300</xdr:rowOff>
        </xdr:from>
        <xdr:to>
          <xdr:col>7</xdr:col>
          <xdr:colOff>1143000</xdr:colOff>
          <xdr:row>15</xdr:row>
          <xdr:rowOff>662940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16</xdr:row>
          <xdr:rowOff>114300</xdr:rowOff>
        </xdr:from>
        <xdr:to>
          <xdr:col>7</xdr:col>
          <xdr:colOff>480060</xdr:colOff>
          <xdr:row>16</xdr:row>
          <xdr:rowOff>662940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114300</xdr:rowOff>
        </xdr:from>
        <xdr:to>
          <xdr:col>7</xdr:col>
          <xdr:colOff>708660</xdr:colOff>
          <xdr:row>17</xdr:row>
          <xdr:rowOff>662940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114300</xdr:rowOff>
        </xdr:from>
        <xdr:to>
          <xdr:col>7</xdr:col>
          <xdr:colOff>1417320</xdr:colOff>
          <xdr:row>18</xdr:row>
          <xdr:rowOff>662940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18</xdr:row>
          <xdr:rowOff>708660</xdr:rowOff>
        </xdr:from>
        <xdr:to>
          <xdr:col>7</xdr:col>
          <xdr:colOff>1120140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114300</xdr:rowOff>
        </xdr:from>
        <xdr:to>
          <xdr:col>7</xdr:col>
          <xdr:colOff>960120</xdr:colOff>
          <xdr:row>20</xdr:row>
          <xdr:rowOff>662940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114300</xdr:rowOff>
        </xdr:from>
        <xdr:to>
          <xdr:col>7</xdr:col>
          <xdr:colOff>480060</xdr:colOff>
          <xdr:row>21</xdr:row>
          <xdr:rowOff>662940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14</xdr:row>
          <xdr:rowOff>114300</xdr:rowOff>
        </xdr:from>
        <xdr:to>
          <xdr:col>9</xdr:col>
          <xdr:colOff>754380</xdr:colOff>
          <xdr:row>14</xdr:row>
          <xdr:rowOff>662940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15</xdr:row>
          <xdr:rowOff>114300</xdr:rowOff>
        </xdr:from>
        <xdr:to>
          <xdr:col>9</xdr:col>
          <xdr:colOff>754380</xdr:colOff>
          <xdr:row>15</xdr:row>
          <xdr:rowOff>662940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16</xdr:row>
          <xdr:rowOff>114300</xdr:rowOff>
        </xdr:from>
        <xdr:to>
          <xdr:col>9</xdr:col>
          <xdr:colOff>754380</xdr:colOff>
          <xdr:row>16</xdr:row>
          <xdr:rowOff>662940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114300</xdr:rowOff>
        </xdr:from>
        <xdr:to>
          <xdr:col>9</xdr:col>
          <xdr:colOff>754380</xdr:colOff>
          <xdr:row>17</xdr:row>
          <xdr:rowOff>662940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114300</xdr:rowOff>
        </xdr:from>
        <xdr:to>
          <xdr:col>9</xdr:col>
          <xdr:colOff>754380</xdr:colOff>
          <xdr:row>18</xdr:row>
          <xdr:rowOff>662940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114300</xdr:rowOff>
        </xdr:from>
        <xdr:to>
          <xdr:col>9</xdr:col>
          <xdr:colOff>754380</xdr:colOff>
          <xdr:row>19</xdr:row>
          <xdr:rowOff>662940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114300</xdr:rowOff>
        </xdr:from>
        <xdr:to>
          <xdr:col>9</xdr:col>
          <xdr:colOff>754380</xdr:colOff>
          <xdr:row>20</xdr:row>
          <xdr:rowOff>662940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114300</xdr:rowOff>
        </xdr:from>
        <xdr:to>
          <xdr:col>9</xdr:col>
          <xdr:colOff>754380</xdr:colOff>
          <xdr:row>21</xdr:row>
          <xdr:rowOff>662940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320040</xdr:colOff>
          <xdr:row>35</xdr:row>
          <xdr:rowOff>91440</xdr:rowOff>
        </xdr:from>
        <xdr:to>
          <xdr:col>4</xdr:col>
          <xdr:colOff>685800</xdr:colOff>
          <xdr:row>35</xdr:row>
          <xdr:rowOff>640080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1485900</xdr:colOff>
          <xdr:row>35</xdr:row>
          <xdr:rowOff>91440</xdr:rowOff>
        </xdr:from>
        <xdr:to>
          <xdr:col>8</xdr:col>
          <xdr:colOff>297180</xdr:colOff>
          <xdr:row>35</xdr:row>
          <xdr:rowOff>640080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35</xdr:row>
      <xdr:rowOff>76200</xdr:rowOff>
    </xdr:from>
    <xdr:to>
      <xdr:col>0</xdr:col>
      <xdr:colOff>381017</xdr:colOff>
      <xdr:row>36</xdr:row>
      <xdr:rowOff>163629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791325"/>
          <a:ext cx="190517" cy="27792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35</xdr:row>
      <xdr:rowOff>57150</xdr:rowOff>
    </xdr:from>
    <xdr:to>
      <xdr:col>4</xdr:col>
      <xdr:colOff>350537</xdr:colOff>
      <xdr:row>36</xdr:row>
      <xdr:rowOff>152200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6772275"/>
          <a:ext cx="198137" cy="2855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38101</xdr:rowOff>
    </xdr:from>
    <xdr:to>
      <xdr:col>7</xdr:col>
      <xdr:colOff>1323208</xdr:colOff>
      <xdr:row>22</xdr:row>
      <xdr:rowOff>171451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xmlns="" id="{00000000-0008-0000-01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847726"/>
          <a:ext cx="6314308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1874520</xdr:colOff>
          <xdr:row>1</xdr:row>
          <xdr:rowOff>388620</xdr:rowOff>
        </xdr:from>
        <xdr:to>
          <xdr:col>3</xdr:col>
          <xdr:colOff>388620</xdr:colOff>
          <xdr:row>3</xdr:row>
          <xdr:rowOff>68580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1234440</xdr:colOff>
          <xdr:row>1</xdr:row>
          <xdr:rowOff>434340</xdr:rowOff>
        </xdr:from>
        <xdr:to>
          <xdr:col>7</xdr:col>
          <xdr:colOff>1303020</xdr:colOff>
          <xdr:row>3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1143000</xdr:colOff>
          <xdr:row>23</xdr:row>
          <xdr:rowOff>274320</xdr:rowOff>
        </xdr:from>
        <xdr:to>
          <xdr:col>3</xdr:col>
          <xdr:colOff>1188720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23</xdr:row>
          <xdr:rowOff>251460</xdr:rowOff>
        </xdr:from>
        <xdr:to>
          <xdr:col>5</xdr:col>
          <xdr:colOff>1828800</xdr:colOff>
          <xdr:row>23</xdr:row>
          <xdr:rowOff>335280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20</xdr:row>
          <xdr:rowOff>45720</xdr:rowOff>
        </xdr:from>
        <xdr:to>
          <xdr:col>3</xdr:col>
          <xdr:colOff>1028700</xdr:colOff>
          <xdr:row>20</xdr:row>
          <xdr:rowOff>434340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1805940</xdr:colOff>
          <xdr:row>20</xdr:row>
          <xdr:rowOff>45720</xdr:rowOff>
        </xdr:from>
        <xdr:to>
          <xdr:col>5</xdr:col>
          <xdr:colOff>1760220</xdr:colOff>
          <xdr:row>20</xdr:row>
          <xdr:rowOff>434340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21</xdr:row>
          <xdr:rowOff>45720</xdr:rowOff>
        </xdr:from>
        <xdr:to>
          <xdr:col>3</xdr:col>
          <xdr:colOff>1234440</xdr:colOff>
          <xdr:row>21</xdr:row>
          <xdr:rowOff>434340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1805940</xdr:colOff>
          <xdr:row>21</xdr:row>
          <xdr:rowOff>45720</xdr:rowOff>
        </xdr:from>
        <xdr:to>
          <xdr:col>5</xdr:col>
          <xdr:colOff>1965960</xdr:colOff>
          <xdr:row>21</xdr:row>
          <xdr:rowOff>434340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12</xdr:row>
          <xdr:rowOff>182880</xdr:rowOff>
        </xdr:from>
        <xdr:to>
          <xdr:col>2</xdr:col>
          <xdr:colOff>1805940</xdr:colOff>
          <xdr:row>12</xdr:row>
          <xdr:rowOff>685800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12</xdr:row>
          <xdr:rowOff>182880</xdr:rowOff>
        </xdr:from>
        <xdr:to>
          <xdr:col>3</xdr:col>
          <xdr:colOff>1737360</xdr:colOff>
          <xdr:row>12</xdr:row>
          <xdr:rowOff>685800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12</xdr:row>
          <xdr:rowOff>182880</xdr:rowOff>
        </xdr:from>
        <xdr:to>
          <xdr:col>4</xdr:col>
          <xdr:colOff>1714500</xdr:colOff>
          <xdr:row>12</xdr:row>
          <xdr:rowOff>685800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12</xdr:row>
          <xdr:rowOff>182880</xdr:rowOff>
        </xdr:from>
        <xdr:to>
          <xdr:col>5</xdr:col>
          <xdr:colOff>1760220</xdr:colOff>
          <xdr:row>12</xdr:row>
          <xdr:rowOff>685800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12</xdr:row>
          <xdr:rowOff>160020</xdr:rowOff>
        </xdr:from>
        <xdr:to>
          <xdr:col>6</xdr:col>
          <xdr:colOff>1897380</xdr:colOff>
          <xdr:row>12</xdr:row>
          <xdr:rowOff>662940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36</xdr:row>
      <xdr:rowOff>38100</xdr:rowOff>
    </xdr:from>
    <xdr:to>
      <xdr:col>7</xdr:col>
      <xdr:colOff>666750</xdr:colOff>
      <xdr:row>44</xdr:row>
      <xdr:rowOff>161925</xdr:rowOff>
    </xdr:to>
    <xdr:cxnSp macro="">
      <xdr:nvCxnSpPr>
        <xdr:cNvPr id="24" name="23 Conector recto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CxnSpPr/>
      </xdr:nvCxnSpPr>
      <xdr:spPr>
        <a:xfrm>
          <a:off x="38100" y="6915150"/>
          <a:ext cx="6210300" cy="17430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1348740</xdr:colOff>
          <xdr:row>4</xdr:row>
          <xdr:rowOff>548640</xdr:rowOff>
        </xdr:from>
        <xdr:to>
          <xdr:col>1</xdr:col>
          <xdr:colOff>1554480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525780</xdr:colOff>
          <xdr:row>4</xdr:row>
          <xdr:rowOff>548640</xdr:rowOff>
        </xdr:from>
        <xdr:to>
          <xdr:col>6</xdr:col>
          <xdr:colOff>1143000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35</xdr:row>
          <xdr:rowOff>182880</xdr:rowOff>
        </xdr:from>
        <xdr:to>
          <xdr:col>2</xdr:col>
          <xdr:colOff>1348740</xdr:colOff>
          <xdr:row>35</xdr:row>
          <xdr:rowOff>685800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1303020</xdr:colOff>
          <xdr:row>35</xdr:row>
          <xdr:rowOff>160020</xdr:rowOff>
        </xdr:from>
        <xdr:to>
          <xdr:col>6</xdr:col>
          <xdr:colOff>731520</xdr:colOff>
          <xdr:row>35</xdr:row>
          <xdr:rowOff>685800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161925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/>
      </xdr:nvSpPr>
      <xdr:spPr>
        <a:xfrm>
          <a:off x="5477448" y="5083816"/>
          <a:ext cx="1074944" cy="81533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- 1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13</xdr:col>
      <xdr:colOff>238125</xdr:colOff>
      <xdr:row>16</xdr:row>
      <xdr:rowOff>114300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CxnSpPr/>
      </xdr:nvCxnSpPr>
      <xdr:spPr>
        <a:xfrm>
          <a:off x="4491990" y="3811905"/>
          <a:ext cx="1003935" cy="762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pageSetUpPr fitToPage="1"/>
  </sheetPr>
  <dimension ref="A1:J69"/>
  <sheetViews>
    <sheetView showGridLines="0" view="pageLayout" topLeftCell="A22" zoomScaleNormal="100" workbookViewId="0">
      <selection activeCell="C7" sqref="C7:J7"/>
    </sheetView>
  </sheetViews>
  <sheetFormatPr baseColWidth="10" defaultColWidth="11.44140625" defaultRowHeight="14.4" x14ac:dyDescent="0.3"/>
  <cols>
    <col min="1" max="2" width="11.44140625" style="28" customWidth="1"/>
    <col min="3" max="8" width="9" style="28" customWidth="1"/>
    <col min="9" max="9" width="7.44140625" style="28" customWidth="1"/>
    <col min="10" max="10" width="4.88671875" style="28" customWidth="1"/>
    <col min="11" max="12" width="11.44140625" style="28"/>
    <col min="13" max="13" width="17" style="28" customWidth="1"/>
    <col min="14" max="16384" width="11.44140625" style="28"/>
  </cols>
  <sheetData>
    <row r="1" spans="1:10" ht="18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x14ac:dyDescent="0.3">
      <c r="A2"/>
      <c r="B2"/>
      <c r="C2"/>
      <c r="D2"/>
      <c r="E2"/>
      <c r="F2"/>
      <c r="G2"/>
      <c r="H2"/>
      <c r="I2"/>
      <c r="J2"/>
    </row>
    <row r="3" spans="1:10" x14ac:dyDescent="0.3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x14ac:dyDescent="0.3">
      <c r="A4"/>
      <c r="B4" s="1"/>
      <c r="C4" s="1"/>
      <c r="D4"/>
      <c r="E4"/>
      <c r="F4"/>
      <c r="G4"/>
      <c r="H4"/>
      <c r="I4"/>
      <c r="J4"/>
    </row>
    <row r="5" spans="1:10" x14ac:dyDescent="0.3">
      <c r="A5" s="49" t="s">
        <v>2</v>
      </c>
      <c r="B5" s="49"/>
      <c r="C5" s="54" t="s">
        <v>148</v>
      </c>
      <c r="D5" s="54"/>
      <c r="E5" s="54"/>
      <c r="F5" s="54"/>
      <c r="G5" s="54"/>
      <c r="H5" s="54"/>
      <c r="I5" s="54"/>
      <c r="J5" s="54"/>
    </row>
    <row r="6" spans="1:10" x14ac:dyDescent="0.3">
      <c r="A6" s="49" t="s">
        <v>3</v>
      </c>
      <c r="B6" s="49"/>
      <c r="C6" s="54" t="s">
        <v>149</v>
      </c>
      <c r="D6" s="54"/>
      <c r="E6" s="54"/>
      <c r="F6" s="54"/>
      <c r="G6" s="54"/>
      <c r="H6" s="54"/>
      <c r="I6" s="54"/>
      <c r="J6" s="54"/>
    </row>
    <row r="7" spans="1:10" x14ac:dyDescent="0.3">
      <c r="A7" s="49" t="s">
        <v>4</v>
      </c>
      <c r="B7" s="49"/>
      <c r="C7" s="54" t="s">
        <v>150</v>
      </c>
      <c r="D7" s="54"/>
      <c r="E7" s="54"/>
      <c r="F7" s="54"/>
      <c r="G7" s="54"/>
      <c r="H7" s="54"/>
      <c r="I7" s="54"/>
      <c r="J7" s="54"/>
    </row>
    <row r="8" spans="1:10" x14ac:dyDescent="0.3">
      <c r="A8" s="49" t="s">
        <v>5</v>
      </c>
      <c r="B8" s="49"/>
      <c r="C8" s="54" t="s">
        <v>151</v>
      </c>
      <c r="D8" s="54"/>
      <c r="E8" s="54"/>
      <c r="F8" s="54"/>
      <c r="G8" s="54"/>
      <c r="H8" s="54"/>
      <c r="I8" s="54"/>
      <c r="J8" s="54"/>
    </row>
    <row r="9" spans="1:10" ht="36" customHeight="1" x14ac:dyDescent="0.3">
      <c r="A9" s="49" t="s">
        <v>6</v>
      </c>
      <c r="B9" s="49"/>
      <c r="C9" s="54" t="s">
        <v>167</v>
      </c>
      <c r="D9" s="54"/>
      <c r="E9" s="54"/>
      <c r="F9" s="54"/>
      <c r="G9" s="54"/>
      <c r="H9" s="54"/>
      <c r="I9" s="54"/>
      <c r="J9" s="54"/>
    </row>
    <row r="10" spans="1:10" x14ac:dyDescent="0.3">
      <c r="A10" s="49" t="s">
        <v>7</v>
      </c>
      <c r="B10" s="49"/>
      <c r="C10" s="59" t="s">
        <v>140</v>
      </c>
      <c r="D10" s="59"/>
      <c r="E10" s="49" t="s">
        <v>8</v>
      </c>
      <c r="F10" s="49"/>
      <c r="G10" s="54">
        <v>19</v>
      </c>
      <c r="H10" s="54"/>
      <c r="I10" s="54"/>
      <c r="J10" s="54"/>
    </row>
    <row r="11" spans="1:10" x14ac:dyDescent="0.3">
      <c r="A11" s="49" t="s">
        <v>9</v>
      </c>
      <c r="B11" s="49"/>
      <c r="C11" s="54" t="s">
        <v>153</v>
      </c>
      <c r="D11" s="54"/>
      <c r="E11" s="49" t="s">
        <v>10</v>
      </c>
      <c r="F11" s="49"/>
      <c r="G11" s="54" t="s">
        <v>152</v>
      </c>
      <c r="H11" s="54"/>
      <c r="I11" s="54"/>
      <c r="J11" s="54"/>
    </row>
    <row r="12" spans="1:10" ht="14.25" customHeight="1" x14ac:dyDescent="0.3">
      <c r="A12"/>
      <c r="B12"/>
      <c r="C12"/>
      <c r="D12"/>
      <c r="E12"/>
      <c r="F12"/>
      <c r="G12"/>
      <c r="H12"/>
      <c r="I12"/>
      <c r="J12"/>
    </row>
    <row r="13" spans="1:10" x14ac:dyDescent="0.3">
      <c r="A13" s="73" t="s">
        <v>11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10" x14ac:dyDescent="0.3">
      <c r="A14"/>
      <c r="B14"/>
      <c r="C14"/>
      <c r="D14"/>
      <c r="E14"/>
      <c r="F14"/>
      <c r="G14"/>
      <c r="H14"/>
      <c r="I14"/>
      <c r="J14"/>
    </row>
    <row r="15" spans="1:10" ht="25.5" customHeight="1" x14ac:dyDescent="0.3">
      <c r="A15" s="49" t="s">
        <v>12</v>
      </c>
      <c r="B15" s="49"/>
      <c r="C15" s="50"/>
      <c r="D15" s="50"/>
      <c r="E15" s="63"/>
      <c r="F15" s="63"/>
      <c r="G15" s="50"/>
      <c r="H15" s="50"/>
      <c r="I15" s="50"/>
      <c r="J15" s="50"/>
    </row>
    <row r="16" spans="1:10" ht="25.5" customHeight="1" x14ac:dyDescent="0.3">
      <c r="A16" s="49" t="s">
        <v>13</v>
      </c>
      <c r="B16" s="49"/>
      <c r="C16" s="50"/>
      <c r="D16" s="50"/>
      <c r="E16" s="79"/>
      <c r="F16" s="80"/>
      <c r="G16" s="50"/>
      <c r="H16" s="50"/>
      <c r="I16" s="50"/>
      <c r="J16" s="50"/>
    </row>
    <row r="17" spans="1:10" ht="25.5" customHeight="1" x14ac:dyDescent="0.3">
      <c r="A17" s="49" t="s">
        <v>14</v>
      </c>
      <c r="B17" s="49"/>
      <c r="C17" s="50"/>
      <c r="D17" s="50"/>
      <c r="E17" s="63"/>
      <c r="F17" s="63"/>
      <c r="G17" s="50"/>
      <c r="H17" s="50"/>
      <c r="I17" s="50"/>
      <c r="J17" s="50"/>
    </row>
    <row r="18" spans="1:10" ht="25.5" customHeight="1" x14ac:dyDescent="0.3">
      <c r="A18" s="49" t="s">
        <v>15</v>
      </c>
      <c r="B18" s="49"/>
      <c r="C18" s="50"/>
      <c r="D18" s="50"/>
      <c r="E18" s="63"/>
      <c r="F18" s="63"/>
      <c r="G18" s="50"/>
      <c r="H18" s="50"/>
      <c r="I18" s="50"/>
      <c r="J18" s="50"/>
    </row>
    <row r="19" spans="1:10" ht="25.5" customHeight="1" x14ac:dyDescent="0.3">
      <c r="A19" s="49" t="s">
        <v>16</v>
      </c>
      <c r="B19" s="49"/>
      <c r="C19" s="50"/>
      <c r="D19" s="50"/>
      <c r="E19" s="61"/>
      <c r="F19" s="62"/>
      <c r="G19" s="50"/>
      <c r="H19" s="50"/>
      <c r="I19" s="50"/>
      <c r="J19" s="50"/>
    </row>
    <row r="20" spans="1:10" ht="25.5" customHeight="1" x14ac:dyDescent="0.3">
      <c r="A20" s="49" t="s">
        <v>17</v>
      </c>
      <c r="B20" s="49"/>
      <c r="C20" s="65"/>
      <c r="D20" s="50"/>
      <c r="E20" s="63"/>
      <c r="F20" s="63"/>
      <c r="G20" s="65"/>
      <c r="H20" s="50"/>
      <c r="I20" s="50"/>
      <c r="J20" s="50"/>
    </row>
    <row r="21" spans="1:10" ht="25.5" customHeight="1" x14ac:dyDescent="0.3">
      <c r="A21" s="49" t="s">
        <v>18</v>
      </c>
      <c r="B21" s="49"/>
      <c r="C21" s="50"/>
      <c r="D21" s="50"/>
      <c r="E21" s="66"/>
      <c r="F21" s="63"/>
      <c r="G21" s="50"/>
      <c r="H21" s="50"/>
      <c r="I21" s="50"/>
      <c r="J21" s="50"/>
    </row>
    <row r="22" spans="1:10" ht="25.5" customHeight="1" x14ac:dyDescent="0.3">
      <c r="A22" s="49" t="s">
        <v>19</v>
      </c>
      <c r="B22" s="49"/>
      <c r="C22" s="50"/>
      <c r="D22" s="50"/>
      <c r="E22" s="63"/>
      <c r="F22" s="63"/>
      <c r="G22" s="50"/>
      <c r="H22" s="50"/>
      <c r="I22" s="50"/>
      <c r="J22" s="50"/>
    </row>
    <row r="23" spans="1:10" ht="25.5" customHeight="1" x14ac:dyDescent="0.3">
      <c r="A23" s="49" t="s">
        <v>20</v>
      </c>
      <c r="B23" s="49"/>
      <c r="C23" s="76"/>
      <c r="D23" s="77"/>
      <c r="E23" s="77"/>
      <c r="F23" s="77"/>
      <c r="G23" s="77"/>
      <c r="H23" s="77"/>
      <c r="I23" s="77"/>
      <c r="J23" s="78"/>
    </row>
    <row r="24" spans="1:10" x14ac:dyDescent="0.3">
      <c r="A24"/>
      <c r="B24"/>
      <c r="C24"/>
      <c r="D24"/>
      <c r="E24"/>
      <c r="F24"/>
      <c r="G24"/>
      <c r="H24"/>
      <c r="I24"/>
      <c r="J24"/>
    </row>
    <row r="25" spans="1:10" x14ac:dyDescent="0.3">
      <c r="A25" s="70" t="s">
        <v>21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3">
      <c r="A26"/>
      <c r="B26"/>
      <c r="C26"/>
      <c r="D26"/>
      <c r="E26"/>
      <c r="F26"/>
      <c r="G26"/>
      <c r="H26"/>
      <c r="I26"/>
      <c r="J26"/>
    </row>
    <row r="27" spans="1:10" ht="15.75" customHeight="1" x14ac:dyDescent="0.3">
      <c r="A27" s="64" t="s">
        <v>22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x14ac:dyDescent="0.3">
      <c r="A28" s="7" t="s">
        <v>32</v>
      </c>
      <c r="B28" s="54" t="s">
        <v>143</v>
      </c>
      <c r="C28" s="54"/>
      <c r="D28" s="7" t="s">
        <v>23</v>
      </c>
      <c r="E28" s="55" t="s">
        <v>144</v>
      </c>
      <c r="F28" s="55"/>
      <c r="G28" s="7" t="s">
        <v>24</v>
      </c>
      <c r="H28" s="54">
        <v>12223</v>
      </c>
      <c r="I28" s="54"/>
      <c r="J28" s="54"/>
    </row>
    <row r="29" spans="1:10" ht="14.85" customHeight="1" x14ac:dyDescent="0.3">
      <c r="A29" s="49" t="s">
        <v>25</v>
      </c>
      <c r="B29" s="49"/>
      <c r="C29" s="49"/>
      <c r="D29" s="49"/>
      <c r="E29" s="56">
        <v>43742</v>
      </c>
      <c r="F29" s="54"/>
      <c r="G29" s="54"/>
      <c r="H29" s="54"/>
      <c r="I29" s="54"/>
      <c r="J29" s="54"/>
    </row>
    <row r="30" spans="1:10" ht="14.85" customHeight="1" x14ac:dyDescent="0.3">
      <c r="A30" s="49" t="s">
        <v>26</v>
      </c>
      <c r="B30" s="49"/>
      <c r="C30" s="49"/>
      <c r="D30" s="49"/>
      <c r="E30" s="54" t="s">
        <v>145</v>
      </c>
      <c r="F30" s="54"/>
      <c r="G30" s="54"/>
      <c r="H30" s="54"/>
      <c r="I30" s="54"/>
      <c r="J30" s="54"/>
    </row>
    <row r="31" spans="1:10" ht="15.75" customHeight="1" x14ac:dyDescent="0.3">
      <c r="A31" s="64" t="s">
        <v>27</v>
      </c>
      <c r="B31" s="64"/>
      <c r="C31" s="64"/>
      <c r="D31" s="64"/>
      <c r="E31" s="64"/>
      <c r="F31" s="64"/>
      <c r="G31" s="64"/>
      <c r="H31" s="64"/>
      <c r="I31" s="64"/>
      <c r="J31" s="64"/>
    </row>
    <row r="32" spans="1:10" x14ac:dyDescent="0.3">
      <c r="A32" s="7" t="s">
        <v>32</v>
      </c>
      <c r="B32" s="54" t="s">
        <v>143</v>
      </c>
      <c r="C32" s="54"/>
      <c r="D32" s="34" t="s">
        <v>23</v>
      </c>
      <c r="E32" s="55" t="s">
        <v>146</v>
      </c>
      <c r="F32" s="55"/>
      <c r="G32" s="7" t="s">
        <v>24</v>
      </c>
      <c r="H32" s="54">
        <v>88150</v>
      </c>
      <c r="I32" s="54"/>
      <c r="J32" s="54"/>
    </row>
    <row r="33" spans="1:10" ht="15.75" customHeight="1" x14ac:dyDescent="0.3">
      <c r="A33" s="49" t="s">
        <v>25</v>
      </c>
      <c r="B33" s="49"/>
      <c r="C33" s="49"/>
      <c r="D33" s="49"/>
      <c r="E33" s="56">
        <v>43742</v>
      </c>
      <c r="F33" s="54"/>
      <c r="G33" s="54"/>
      <c r="H33" s="54"/>
      <c r="I33" s="54"/>
      <c r="J33" s="54"/>
    </row>
    <row r="34" spans="1:10" ht="15.75" customHeight="1" x14ac:dyDescent="0.3">
      <c r="A34" s="49" t="s">
        <v>26</v>
      </c>
      <c r="B34" s="49"/>
      <c r="C34" s="49"/>
      <c r="D34" s="49"/>
      <c r="E34" s="54" t="s">
        <v>147</v>
      </c>
      <c r="F34" s="54"/>
      <c r="G34" s="54"/>
      <c r="H34" s="54"/>
      <c r="I34" s="54"/>
      <c r="J34" s="54"/>
    </row>
    <row r="35" spans="1:10" ht="15.75" customHeight="1" x14ac:dyDescent="0.3">
      <c r="A35" s="49" t="s">
        <v>28</v>
      </c>
      <c r="B35" s="49"/>
      <c r="C35" s="59" t="s">
        <v>141</v>
      </c>
      <c r="D35" s="59"/>
      <c r="E35" s="59"/>
      <c r="F35" s="58" t="s">
        <v>29</v>
      </c>
      <c r="G35" s="58"/>
      <c r="H35" s="60" t="s">
        <v>142</v>
      </c>
      <c r="I35" s="60"/>
      <c r="J35" s="60"/>
    </row>
    <row r="36" spans="1:10" ht="25.5" customHeight="1" x14ac:dyDescent="0.3">
      <c r="A36" s="49" t="s">
        <v>30</v>
      </c>
      <c r="B36" s="49"/>
      <c r="C36" s="57"/>
      <c r="D36" s="57"/>
      <c r="E36" s="57"/>
      <c r="F36" s="57"/>
      <c r="G36" s="57"/>
      <c r="H36" s="57"/>
      <c r="I36" s="57"/>
      <c r="J36" s="57"/>
    </row>
    <row r="37" spans="1:10" ht="15.75" customHeight="1" x14ac:dyDescent="0.3">
      <c r="A37" s="51" t="s">
        <v>31</v>
      </c>
      <c r="B37" s="52"/>
      <c r="C37" s="52"/>
      <c r="D37" s="52"/>
      <c r="E37" s="52"/>
      <c r="F37" s="52"/>
      <c r="G37" s="52"/>
      <c r="H37" s="52"/>
      <c r="I37" s="52"/>
      <c r="J37" s="53"/>
    </row>
    <row r="38" spans="1:10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3"/>
  </sheetData>
  <mergeCells count="88">
    <mergeCell ref="A1:J1"/>
    <mergeCell ref="A3:J3"/>
    <mergeCell ref="A13:J13"/>
    <mergeCell ref="A25:J25"/>
    <mergeCell ref="C9:J9"/>
    <mergeCell ref="G10:J10"/>
    <mergeCell ref="G11:J11"/>
    <mergeCell ref="C23:J23"/>
    <mergeCell ref="C17:D17"/>
    <mergeCell ref="C18:D18"/>
    <mergeCell ref="E18:F18"/>
    <mergeCell ref="G18:H18"/>
    <mergeCell ref="I18:J18"/>
    <mergeCell ref="E16:F16"/>
    <mergeCell ref="G16:H16"/>
    <mergeCell ref="I16:J16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A20:B20"/>
    <mergeCell ref="A31:J31"/>
    <mergeCell ref="E28:F28"/>
    <mergeCell ref="H28:J28"/>
    <mergeCell ref="E29:J29"/>
    <mergeCell ref="E30:J30"/>
    <mergeCell ref="A29:D29"/>
    <mergeCell ref="A30:D30"/>
    <mergeCell ref="B28:C28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</mergeCells>
  <pageMargins left="0.7" right="0.7" top="0.75" bottom="0.75" header="0.3" footer="0.3"/>
  <pageSetup paperSize="122" scale="97"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114300</xdr:rowOff>
                  </from>
                  <to>
                    <xdr:col>3</xdr:col>
                    <xdr:colOff>480060</xdr:colOff>
                    <xdr:row>14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91440</xdr:colOff>
                    <xdr:row>15</xdr:row>
                    <xdr:rowOff>91440</xdr:rowOff>
                  </from>
                  <to>
                    <xdr:col>3</xdr:col>
                    <xdr:colOff>457200</xdr:colOff>
                    <xdr:row>15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16</xdr:row>
                    <xdr:rowOff>91440</xdr:rowOff>
                  </from>
                  <to>
                    <xdr:col>3</xdr:col>
                    <xdr:colOff>480060</xdr:colOff>
                    <xdr:row>16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91440</xdr:colOff>
                    <xdr:row>17</xdr:row>
                    <xdr:rowOff>91440</xdr:rowOff>
                  </from>
                  <to>
                    <xdr:col>3</xdr:col>
                    <xdr:colOff>457200</xdr:colOff>
                    <xdr:row>17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91440</xdr:colOff>
                    <xdr:row>18</xdr:row>
                    <xdr:rowOff>91440</xdr:rowOff>
                  </from>
                  <to>
                    <xdr:col>3</xdr:col>
                    <xdr:colOff>457200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91440</xdr:colOff>
                    <xdr:row>19</xdr:row>
                    <xdr:rowOff>114300</xdr:rowOff>
                  </from>
                  <to>
                    <xdr:col>3</xdr:col>
                    <xdr:colOff>1554480</xdr:colOff>
                    <xdr:row>19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91440</xdr:colOff>
                    <xdr:row>20</xdr:row>
                    <xdr:rowOff>91440</xdr:rowOff>
                  </from>
                  <to>
                    <xdr:col>3</xdr:col>
                    <xdr:colOff>457200</xdr:colOff>
                    <xdr:row>20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114300</xdr:rowOff>
                  </from>
                  <to>
                    <xdr:col>3</xdr:col>
                    <xdr:colOff>662940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114300</xdr:rowOff>
                  </from>
                  <to>
                    <xdr:col>5</xdr:col>
                    <xdr:colOff>480060</xdr:colOff>
                    <xdr:row>14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114300</xdr:rowOff>
                  </from>
                  <to>
                    <xdr:col>5</xdr:col>
                    <xdr:colOff>1074420</xdr:colOff>
                    <xdr:row>15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114300</xdr:rowOff>
                  </from>
                  <to>
                    <xdr:col>5</xdr:col>
                    <xdr:colOff>1485900</xdr:colOff>
                    <xdr:row>16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114300</xdr:rowOff>
                  </from>
                  <to>
                    <xdr:col>5</xdr:col>
                    <xdr:colOff>480060</xdr:colOff>
                    <xdr:row>17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114300</xdr:rowOff>
                  </from>
                  <to>
                    <xdr:col>5</xdr:col>
                    <xdr:colOff>1485900</xdr:colOff>
                    <xdr:row>18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114300</xdr:rowOff>
                  </from>
                  <to>
                    <xdr:col>5</xdr:col>
                    <xdr:colOff>1280160</xdr:colOff>
                    <xdr:row>19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114300</xdr:rowOff>
                  </from>
                  <to>
                    <xdr:col>5</xdr:col>
                    <xdr:colOff>1531620</xdr:colOff>
                    <xdr:row>20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114300</xdr:rowOff>
                  </from>
                  <to>
                    <xdr:col>5</xdr:col>
                    <xdr:colOff>480060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114300</xdr:rowOff>
                  </from>
                  <to>
                    <xdr:col>7</xdr:col>
                    <xdr:colOff>480060</xdr:colOff>
                    <xdr:row>14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114300</xdr:rowOff>
                  </from>
                  <to>
                    <xdr:col>7</xdr:col>
                    <xdr:colOff>1143000</xdr:colOff>
                    <xdr:row>15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16</xdr:row>
                    <xdr:rowOff>114300</xdr:rowOff>
                  </from>
                  <to>
                    <xdr:col>7</xdr:col>
                    <xdr:colOff>480060</xdr:colOff>
                    <xdr:row>16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17</xdr:row>
                    <xdr:rowOff>114300</xdr:rowOff>
                  </from>
                  <to>
                    <xdr:col>7</xdr:col>
                    <xdr:colOff>708660</xdr:colOff>
                    <xdr:row>17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114300</xdr:rowOff>
                  </from>
                  <to>
                    <xdr:col>7</xdr:col>
                    <xdr:colOff>1417320</xdr:colOff>
                    <xdr:row>18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137160</xdr:colOff>
                    <xdr:row>18</xdr:row>
                    <xdr:rowOff>708660</xdr:rowOff>
                  </from>
                  <to>
                    <xdr:col>7</xdr:col>
                    <xdr:colOff>1120140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114300</xdr:rowOff>
                  </from>
                  <to>
                    <xdr:col>7</xdr:col>
                    <xdr:colOff>960120</xdr:colOff>
                    <xdr:row>20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114300</xdr:rowOff>
                  </from>
                  <to>
                    <xdr:col>7</xdr:col>
                    <xdr:colOff>480060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114300</xdr:colOff>
                    <xdr:row>14</xdr:row>
                    <xdr:rowOff>114300</xdr:rowOff>
                  </from>
                  <to>
                    <xdr:col>9</xdr:col>
                    <xdr:colOff>754380</xdr:colOff>
                    <xdr:row>14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114300</xdr:colOff>
                    <xdr:row>15</xdr:row>
                    <xdr:rowOff>114300</xdr:rowOff>
                  </from>
                  <to>
                    <xdr:col>9</xdr:col>
                    <xdr:colOff>754380</xdr:colOff>
                    <xdr:row>15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114300</xdr:colOff>
                    <xdr:row>16</xdr:row>
                    <xdr:rowOff>114300</xdr:rowOff>
                  </from>
                  <to>
                    <xdr:col>9</xdr:col>
                    <xdr:colOff>754380</xdr:colOff>
                    <xdr:row>16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114300</xdr:rowOff>
                  </from>
                  <to>
                    <xdr:col>9</xdr:col>
                    <xdr:colOff>754380</xdr:colOff>
                    <xdr:row>17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114300</xdr:rowOff>
                  </from>
                  <to>
                    <xdr:col>9</xdr:col>
                    <xdr:colOff>754380</xdr:colOff>
                    <xdr:row>18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114300</xdr:rowOff>
                  </from>
                  <to>
                    <xdr:col>9</xdr:col>
                    <xdr:colOff>754380</xdr:colOff>
                    <xdr:row>19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114300</xdr:rowOff>
                  </from>
                  <to>
                    <xdr:col>9</xdr:col>
                    <xdr:colOff>754380</xdr:colOff>
                    <xdr:row>20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114300</xdr:rowOff>
                  </from>
                  <to>
                    <xdr:col>9</xdr:col>
                    <xdr:colOff>754380</xdr:colOff>
                    <xdr:row>21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320040</xdr:colOff>
                    <xdr:row>35</xdr:row>
                    <xdr:rowOff>91440</xdr:rowOff>
                  </from>
                  <to>
                    <xdr:col>4</xdr:col>
                    <xdr:colOff>685800</xdr:colOff>
                    <xdr:row>35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1485900</xdr:colOff>
                    <xdr:row>35</xdr:row>
                    <xdr:rowOff>91440</xdr:rowOff>
                  </from>
                  <to>
                    <xdr:col>8</xdr:col>
                    <xdr:colOff>297180</xdr:colOff>
                    <xdr:row>35</xdr:row>
                    <xdr:rowOff>640080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H45"/>
  <sheetViews>
    <sheetView showGridLines="0" view="pageLayout" topLeftCell="A13" zoomScaleNormal="100" workbookViewId="0">
      <selection activeCell="K19" sqref="K19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3.5546875" customWidth="1"/>
    <col min="7" max="7" width="3.88671875" customWidth="1"/>
    <col min="8" max="8" width="18.6640625" customWidth="1"/>
  </cols>
  <sheetData>
    <row r="1" spans="1:8" ht="18" x14ac:dyDescent="0.3">
      <c r="A1" s="67" t="s">
        <v>138</v>
      </c>
      <c r="B1" s="68"/>
      <c r="C1" s="68"/>
      <c r="D1" s="68"/>
      <c r="E1" s="68"/>
      <c r="F1" s="68"/>
      <c r="G1" s="68"/>
      <c r="H1" s="69"/>
    </row>
    <row r="3" spans="1:8" x14ac:dyDescent="0.3">
      <c r="A3" s="84"/>
      <c r="B3" s="84"/>
      <c r="C3" s="84"/>
      <c r="D3" s="84"/>
      <c r="E3" s="84"/>
      <c r="F3" s="84"/>
      <c r="G3" s="84"/>
      <c r="H3" s="84"/>
    </row>
    <row r="4" spans="1:8" x14ac:dyDescent="0.3">
      <c r="A4" s="87"/>
      <c r="B4" s="88"/>
      <c r="C4" s="88"/>
      <c r="D4" s="88"/>
      <c r="E4" s="88"/>
      <c r="F4" s="88"/>
      <c r="G4" s="88"/>
      <c r="H4" s="89"/>
    </row>
    <row r="5" spans="1:8" x14ac:dyDescent="0.3">
      <c r="A5" s="90"/>
      <c r="B5" s="91"/>
      <c r="C5" s="91"/>
      <c r="D5" s="91"/>
      <c r="E5" s="91"/>
      <c r="F5" s="91"/>
      <c r="G5" s="91"/>
      <c r="H5" s="92"/>
    </row>
    <row r="6" spans="1:8" x14ac:dyDescent="0.3">
      <c r="A6" s="90"/>
      <c r="B6" s="91"/>
      <c r="C6" s="91"/>
      <c r="D6" s="91"/>
      <c r="E6" s="91"/>
      <c r="F6" s="91"/>
      <c r="G6" s="91"/>
      <c r="H6" s="92"/>
    </row>
    <row r="7" spans="1:8" x14ac:dyDescent="0.3">
      <c r="A7" s="90"/>
      <c r="B7" s="91"/>
      <c r="C7" s="91"/>
      <c r="D7" s="91"/>
      <c r="E7" s="91"/>
      <c r="F7" s="91"/>
      <c r="G7" s="91"/>
      <c r="H7" s="92"/>
    </row>
    <row r="8" spans="1:8" x14ac:dyDescent="0.3">
      <c r="A8" s="90"/>
      <c r="B8" s="91"/>
      <c r="C8" s="91"/>
      <c r="D8" s="91"/>
      <c r="E8" s="91"/>
      <c r="F8" s="91"/>
      <c r="G8" s="91"/>
      <c r="H8" s="92"/>
    </row>
    <row r="9" spans="1:8" x14ac:dyDescent="0.3">
      <c r="A9" s="90"/>
      <c r="B9" s="91"/>
      <c r="C9" s="91"/>
      <c r="D9" s="91"/>
      <c r="E9" s="91"/>
      <c r="F9" s="91"/>
      <c r="G9" s="91"/>
      <c r="H9" s="92"/>
    </row>
    <row r="10" spans="1:8" x14ac:dyDescent="0.3">
      <c r="A10" s="90"/>
      <c r="B10" s="91"/>
      <c r="C10" s="91"/>
      <c r="D10" s="91"/>
      <c r="E10" s="91"/>
      <c r="F10" s="91"/>
      <c r="G10" s="91"/>
      <c r="H10" s="92"/>
    </row>
    <row r="11" spans="1:8" x14ac:dyDescent="0.3">
      <c r="A11" s="90"/>
      <c r="B11" s="91"/>
      <c r="C11" s="91"/>
      <c r="D11" s="91"/>
      <c r="E11" s="91"/>
      <c r="F11" s="91"/>
      <c r="G11" s="91"/>
      <c r="H11" s="92"/>
    </row>
    <row r="12" spans="1:8" x14ac:dyDescent="0.3">
      <c r="A12" s="90"/>
      <c r="B12" s="91"/>
      <c r="C12" s="91"/>
      <c r="D12" s="91"/>
      <c r="E12" s="91"/>
      <c r="F12" s="91"/>
      <c r="G12" s="91"/>
      <c r="H12" s="92"/>
    </row>
    <row r="13" spans="1:8" x14ac:dyDescent="0.3">
      <c r="A13" s="90"/>
      <c r="B13" s="91"/>
      <c r="C13" s="91"/>
      <c r="D13" s="91"/>
      <c r="E13" s="91"/>
      <c r="F13" s="91"/>
      <c r="G13" s="91"/>
      <c r="H13" s="92"/>
    </row>
    <row r="14" spans="1:8" x14ac:dyDescent="0.3">
      <c r="A14" s="90"/>
      <c r="B14" s="91"/>
      <c r="C14" s="91"/>
      <c r="D14" s="91"/>
      <c r="E14" s="91"/>
      <c r="F14" s="91"/>
      <c r="G14" s="91"/>
      <c r="H14" s="92"/>
    </row>
    <row r="15" spans="1:8" x14ac:dyDescent="0.3">
      <c r="A15" s="90"/>
      <c r="B15" s="91"/>
      <c r="C15" s="91"/>
      <c r="D15" s="91"/>
      <c r="E15" s="91"/>
      <c r="F15" s="91"/>
      <c r="G15" s="91"/>
      <c r="H15" s="92"/>
    </row>
    <row r="16" spans="1:8" x14ac:dyDescent="0.3">
      <c r="A16" s="90"/>
      <c r="B16" s="91"/>
      <c r="C16" s="91"/>
      <c r="D16" s="91"/>
      <c r="E16" s="91"/>
      <c r="F16" s="91"/>
      <c r="G16" s="91"/>
      <c r="H16" s="92"/>
    </row>
    <row r="17" spans="1:8" x14ac:dyDescent="0.3">
      <c r="A17" s="90"/>
      <c r="B17" s="91"/>
      <c r="C17" s="91"/>
      <c r="D17" s="91"/>
      <c r="E17" s="91"/>
      <c r="F17" s="91"/>
      <c r="G17" s="91"/>
      <c r="H17" s="92"/>
    </row>
    <row r="18" spans="1:8" x14ac:dyDescent="0.3">
      <c r="A18" s="90"/>
      <c r="B18" s="91"/>
      <c r="C18" s="91"/>
      <c r="D18" s="91"/>
      <c r="E18" s="91"/>
      <c r="F18" s="91"/>
      <c r="G18" s="91"/>
      <c r="H18" s="92"/>
    </row>
    <row r="19" spans="1:8" x14ac:dyDescent="0.3">
      <c r="A19" s="90"/>
      <c r="B19" s="91"/>
      <c r="C19" s="91"/>
      <c r="D19" s="91"/>
      <c r="E19" s="91"/>
      <c r="F19" s="91"/>
      <c r="G19" s="91"/>
      <c r="H19" s="92"/>
    </row>
    <row r="20" spans="1:8" x14ac:dyDescent="0.3">
      <c r="A20" s="90"/>
      <c r="B20" s="91"/>
      <c r="C20" s="91"/>
      <c r="D20" s="91"/>
      <c r="E20" s="91"/>
      <c r="F20" s="91"/>
      <c r="G20" s="91"/>
      <c r="H20" s="92"/>
    </row>
    <row r="21" spans="1:8" x14ac:dyDescent="0.3">
      <c r="A21" s="90"/>
      <c r="B21" s="91"/>
      <c r="C21" s="91"/>
      <c r="D21" s="91"/>
      <c r="E21" s="91"/>
      <c r="F21" s="91"/>
      <c r="G21" s="91"/>
      <c r="H21" s="92"/>
    </row>
    <row r="22" spans="1:8" x14ac:dyDescent="0.3">
      <c r="A22" s="90"/>
      <c r="B22" s="91"/>
      <c r="C22" s="91"/>
      <c r="D22" s="91"/>
      <c r="E22" s="91"/>
      <c r="F22" s="91"/>
      <c r="G22" s="91"/>
      <c r="H22" s="92"/>
    </row>
    <row r="23" spans="1:8" x14ac:dyDescent="0.3">
      <c r="A23" s="90"/>
      <c r="B23" s="91"/>
      <c r="C23" s="91"/>
      <c r="D23" s="91"/>
      <c r="E23" s="91"/>
      <c r="F23" s="91"/>
      <c r="G23" s="91"/>
      <c r="H23" s="92"/>
    </row>
    <row r="24" spans="1:8" x14ac:dyDescent="0.3">
      <c r="A24" s="90"/>
      <c r="B24" s="91"/>
      <c r="C24" s="91"/>
      <c r="D24" s="91"/>
      <c r="E24" s="91"/>
      <c r="F24" s="91"/>
      <c r="G24" s="91"/>
      <c r="H24" s="92"/>
    </row>
    <row r="25" spans="1:8" x14ac:dyDescent="0.3">
      <c r="A25" s="90"/>
      <c r="B25" s="91"/>
      <c r="C25" s="91"/>
      <c r="D25" s="91"/>
      <c r="E25" s="91"/>
      <c r="F25" s="91"/>
      <c r="G25" s="91"/>
      <c r="H25" s="92"/>
    </row>
    <row r="26" spans="1:8" x14ac:dyDescent="0.3">
      <c r="A26" s="90"/>
      <c r="B26" s="91"/>
      <c r="C26" s="91"/>
      <c r="D26" s="91"/>
      <c r="E26" s="91"/>
      <c r="F26" s="91"/>
      <c r="G26" s="91"/>
      <c r="H26" s="92"/>
    </row>
    <row r="27" spans="1:8" x14ac:dyDescent="0.3">
      <c r="A27" s="93"/>
      <c r="B27" s="94"/>
      <c r="C27" s="94"/>
      <c r="D27" s="94"/>
      <c r="E27" s="94"/>
      <c r="F27" s="94"/>
      <c r="G27" s="94"/>
      <c r="H27" s="95"/>
    </row>
    <row r="28" spans="1:8" x14ac:dyDescent="0.3">
      <c r="A28" s="58" t="s">
        <v>50</v>
      </c>
      <c r="B28" s="58"/>
      <c r="C28" s="58"/>
      <c r="D28" s="85" t="s">
        <v>159</v>
      </c>
      <c r="E28" s="85"/>
      <c r="F28" s="85"/>
      <c r="G28" s="85"/>
      <c r="H28" s="85"/>
    </row>
    <row r="29" spans="1:8" x14ac:dyDescent="0.3">
      <c r="A29" s="58" t="s">
        <v>51</v>
      </c>
      <c r="B29" s="58"/>
      <c r="C29" s="58"/>
      <c r="D29" s="85" t="s">
        <v>160</v>
      </c>
      <c r="E29" s="85"/>
      <c r="F29" s="85"/>
      <c r="G29" s="85"/>
      <c r="H29" s="85"/>
    </row>
    <row r="31" spans="1:8" x14ac:dyDescent="0.3">
      <c r="A31" s="73" t="s">
        <v>52</v>
      </c>
      <c r="B31" s="74"/>
      <c r="C31" s="74"/>
      <c r="D31" s="74"/>
      <c r="E31" s="74"/>
      <c r="F31" s="74"/>
      <c r="G31" s="74"/>
      <c r="H31" s="75"/>
    </row>
    <row r="33" spans="1:8" x14ac:dyDescent="0.3">
      <c r="A33" s="86" t="s">
        <v>7</v>
      </c>
      <c r="B33" s="86"/>
      <c r="C33" s="60" t="s">
        <v>140</v>
      </c>
      <c r="D33" s="60"/>
      <c r="E33" s="86" t="s">
        <v>8</v>
      </c>
      <c r="F33" s="86"/>
      <c r="G33" s="85" t="s">
        <v>158</v>
      </c>
      <c r="H33" s="85"/>
    </row>
    <row r="34" spans="1:8" x14ac:dyDescent="0.3">
      <c r="A34" s="86" t="s">
        <v>53</v>
      </c>
      <c r="B34" s="86"/>
      <c r="C34" s="86"/>
      <c r="D34" s="86"/>
      <c r="E34" s="86" t="s">
        <v>54</v>
      </c>
      <c r="F34" s="86"/>
      <c r="G34" s="86"/>
      <c r="H34" s="86"/>
    </row>
    <row r="35" spans="1:8" x14ac:dyDescent="0.3">
      <c r="A35" s="30" t="s">
        <v>55</v>
      </c>
      <c r="B35" s="30" t="s">
        <v>56</v>
      </c>
      <c r="C35" s="86" t="s">
        <v>57</v>
      </c>
      <c r="D35" s="86"/>
      <c r="E35" s="30" t="s">
        <v>55</v>
      </c>
      <c r="F35" s="30" t="s">
        <v>56</v>
      </c>
      <c r="G35" s="86" t="s">
        <v>57</v>
      </c>
      <c r="H35" s="86"/>
    </row>
    <row r="36" spans="1:8" x14ac:dyDescent="0.3">
      <c r="A36" s="81"/>
      <c r="B36" s="82" t="s">
        <v>154</v>
      </c>
      <c r="C36" s="37" t="s">
        <v>58</v>
      </c>
      <c r="D36" s="47" t="s">
        <v>153</v>
      </c>
      <c r="E36" s="81"/>
      <c r="F36" s="82" t="s">
        <v>155</v>
      </c>
      <c r="G36" s="37" t="s">
        <v>58</v>
      </c>
      <c r="H36" s="48" t="s">
        <v>157</v>
      </c>
    </row>
    <row r="37" spans="1:8" x14ac:dyDescent="0.3">
      <c r="A37" s="81"/>
      <c r="B37" s="81"/>
      <c r="C37" s="37" t="s">
        <v>59</v>
      </c>
      <c r="D37" s="47" t="s">
        <v>152</v>
      </c>
      <c r="E37" s="81"/>
      <c r="F37" s="81"/>
      <c r="G37" s="37" t="s">
        <v>59</v>
      </c>
      <c r="H37" s="48" t="s">
        <v>156</v>
      </c>
    </row>
    <row r="38" spans="1:8" x14ac:dyDescent="0.3">
      <c r="A38" s="81"/>
      <c r="B38" s="82"/>
      <c r="C38" s="37" t="s">
        <v>58</v>
      </c>
      <c r="D38" s="36"/>
      <c r="E38" s="81"/>
      <c r="F38" s="82"/>
      <c r="G38" s="37" t="s">
        <v>58</v>
      </c>
      <c r="H38" s="36"/>
    </row>
    <row r="39" spans="1:8" x14ac:dyDescent="0.3">
      <c r="A39" s="81"/>
      <c r="B39" s="81"/>
      <c r="C39" s="37" t="s">
        <v>59</v>
      </c>
      <c r="D39" s="36"/>
      <c r="E39" s="81"/>
      <c r="F39" s="81"/>
      <c r="G39" s="37" t="s">
        <v>59</v>
      </c>
      <c r="H39" s="36"/>
    </row>
    <row r="40" spans="1:8" x14ac:dyDescent="0.3">
      <c r="A40" s="81"/>
      <c r="B40" s="82"/>
      <c r="C40" s="37" t="s">
        <v>58</v>
      </c>
      <c r="D40" s="36"/>
      <c r="E40" s="81"/>
      <c r="F40" s="82"/>
      <c r="G40" s="37" t="s">
        <v>58</v>
      </c>
      <c r="H40" s="36"/>
    </row>
    <row r="41" spans="1:8" x14ac:dyDescent="0.3">
      <c r="A41" s="81"/>
      <c r="B41" s="81"/>
      <c r="C41" s="37" t="s">
        <v>59</v>
      </c>
      <c r="D41" s="36"/>
      <c r="E41" s="81"/>
      <c r="F41" s="81"/>
      <c r="G41" s="37" t="s">
        <v>59</v>
      </c>
      <c r="H41" s="36"/>
    </row>
    <row r="42" spans="1:8" x14ac:dyDescent="0.3">
      <c r="A42" s="81"/>
      <c r="B42" s="81"/>
      <c r="C42" s="37" t="s">
        <v>58</v>
      </c>
      <c r="D42" s="36"/>
      <c r="E42" s="81"/>
      <c r="F42" s="82"/>
      <c r="G42" s="37" t="s">
        <v>58</v>
      </c>
      <c r="H42" s="36"/>
    </row>
    <row r="43" spans="1:8" x14ac:dyDescent="0.3">
      <c r="A43" s="81"/>
      <c r="B43" s="81"/>
      <c r="C43" s="37" t="s">
        <v>59</v>
      </c>
      <c r="D43" s="36"/>
      <c r="E43" s="81"/>
      <c r="F43" s="81"/>
      <c r="G43" s="37" t="s">
        <v>59</v>
      </c>
      <c r="H43" s="36"/>
    </row>
    <row r="44" spans="1:8" x14ac:dyDescent="0.3">
      <c r="A44" s="83" t="s">
        <v>60</v>
      </c>
      <c r="B44" s="83"/>
      <c r="C44" s="83"/>
      <c r="D44" s="83"/>
      <c r="E44" s="83"/>
      <c r="F44" s="83"/>
      <c r="G44" s="83"/>
      <c r="H44" s="83"/>
    </row>
    <row r="45" spans="1:8" x14ac:dyDescent="0.3">
      <c r="A45" s="26"/>
      <c r="B45" s="26"/>
      <c r="C45" s="26"/>
      <c r="D45" s="26"/>
      <c r="E45" s="26"/>
      <c r="F45" s="26"/>
      <c r="G45" s="26"/>
      <c r="H45" s="26"/>
    </row>
  </sheetData>
  <mergeCells count="34">
    <mergeCell ref="A1:H1"/>
    <mergeCell ref="A31:H31"/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paperSize="122" scale="90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1874520</xdr:colOff>
                    <xdr:row>1</xdr:row>
                    <xdr:rowOff>388620</xdr:rowOff>
                  </from>
                  <to>
                    <xdr:col>3</xdr:col>
                    <xdr:colOff>388620</xdr:colOff>
                    <xdr:row>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1234440</xdr:colOff>
                    <xdr:row>1</xdr:row>
                    <xdr:rowOff>434340</xdr:rowOff>
                  </from>
                  <to>
                    <xdr:col>7</xdr:col>
                    <xdr:colOff>1303020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G35"/>
  <sheetViews>
    <sheetView showGridLines="0" view="pageLayout" topLeftCell="A4" zoomScaleNormal="100" workbookViewId="0">
      <selection activeCell="F28" sqref="F28:G28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49" t="s">
        <v>33</v>
      </c>
      <c r="B5" s="49"/>
      <c r="C5" s="85" t="s">
        <v>155</v>
      </c>
      <c r="D5" s="85"/>
      <c r="E5" s="85"/>
      <c r="F5" s="85"/>
      <c r="G5" s="85"/>
    </row>
    <row r="6" spans="1:7" x14ac:dyDescent="0.3">
      <c r="A6" s="49" t="s">
        <v>34</v>
      </c>
      <c r="B6" s="49"/>
      <c r="C6" s="85" t="s">
        <v>161</v>
      </c>
      <c r="D6" s="85"/>
      <c r="E6" s="85"/>
      <c r="F6" s="85"/>
      <c r="G6" s="85"/>
    </row>
    <row r="7" spans="1:7" x14ac:dyDescent="0.3">
      <c r="A7" s="49" t="s">
        <v>35</v>
      </c>
      <c r="B7" s="49"/>
      <c r="C7" s="85" t="s">
        <v>162</v>
      </c>
      <c r="D7" s="85"/>
      <c r="E7" s="85"/>
      <c r="F7" s="85"/>
      <c r="G7" s="85"/>
    </row>
    <row r="8" spans="1:7" x14ac:dyDescent="0.3">
      <c r="A8" s="49" t="s">
        <v>5</v>
      </c>
      <c r="B8" s="49"/>
      <c r="C8" s="85" t="s">
        <v>151</v>
      </c>
      <c r="D8" s="85"/>
      <c r="E8" s="85"/>
      <c r="F8" s="85"/>
      <c r="G8" s="85"/>
    </row>
    <row r="9" spans="1:7" x14ac:dyDescent="0.3">
      <c r="A9" s="49" t="s">
        <v>7</v>
      </c>
      <c r="B9" s="49"/>
      <c r="C9" s="54" t="s">
        <v>140</v>
      </c>
      <c r="D9" s="54"/>
      <c r="E9" s="7" t="s">
        <v>8</v>
      </c>
      <c r="F9" s="96" t="s">
        <v>158</v>
      </c>
      <c r="G9" s="97"/>
    </row>
    <row r="10" spans="1:7" ht="27.6" x14ac:dyDescent="0.3">
      <c r="A10" s="49" t="s">
        <v>9</v>
      </c>
      <c r="B10" s="49"/>
      <c r="C10" s="54" t="s">
        <v>157</v>
      </c>
      <c r="D10" s="54"/>
      <c r="E10" s="7" t="s">
        <v>10</v>
      </c>
      <c r="F10" s="96" t="s">
        <v>156</v>
      </c>
      <c r="G10" s="97"/>
    </row>
    <row r="11" spans="1:7" ht="40.5" customHeight="1" x14ac:dyDescent="0.3">
      <c r="A11" s="49" t="s">
        <v>6</v>
      </c>
      <c r="B11" s="49"/>
      <c r="C11" s="100" t="s">
        <v>167</v>
      </c>
      <c r="D11" s="100"/>
      <c r="E11" s="100"/>
      <c r="F11" s="100"/>
      <c r="G11" s="100"/>
    </row>
    <row r="12" spans="1:7" ht="30" customHeight="1" x14ac:dyDescent="0.3">
      <c r="A12" s="49" t="s">
        <v>36</v>
      </c>
      <c r="B12" s="49"/>
      <c r="C12" s="100"/>
      <c r="D12" s="100"/>
      <c r="E12" s="100"/>
      <c r="F12" s="100"/>
      <c r="G12" s="100"/>
    </row>
    <row r="13" spans="1:7" ht="26.25" customHeight="1" x14ac:dyDescent="0.3">
      <c r="A13" s="98" t="s">
        <v>37</v>
      </c>
      <c r="B13" s="98"/>
      <c r="C13" s="38"/>
      <c r="D13" s="38"/>
      <c r="E13" s="38"/>
      <c r="F13" s="38"/>
      <c r="G13" s="38"/>
    </row>
    <row r="14" spans="1:7" x14ac:dyDescent="0.3">
      <c r="A14" s="31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103" t="s">
        <v>39</v>
      </c>
      <c r="B18" s="103"/>
      <c r="C18" s="99">
        <v>44343</v>
      </c>
      <c r="D18" s="100"/>
      <c r="E18" s="100"/>
      <c r="F18" s="100"/>
      <c r="G18" s="100"/>
    </row>
    <row r="19" spans="1:7" x14ac:dyDescent="0.3">
      <c r="A19" s="104" t="s">
        <v>40</v>
      </c>
      <c r="B19" s="104"/>
      <c r="C19" s="101">
        <v>0.37708333333333338</v>
      </c>
      <c r="D19" s="100"/>
      <c r="E19" s="100"/>
      <c r="F19" s="100"/>
      <c r="G19" s="100"/>
    </row>
    <row r="20" spans="1:7" x14ac:dyDescent="0.3">
      <c r="A20" s="104" t="s">
        <v>41</v>
      </c>
      <c r="B20" s="104"/>
      <c r="C20" s="101">
        <v>0.38541666666666669</v>
      </c>
      <c r="D20" s="100"/>
      <c r="E20" s="100"/>
      <c r="F20" s="100"/>
      <c r="G20" s="100"/>
    </row>
    <row r="21" spans="1:7" ht="15" customHeight="1" x14ac:dyDescent="0.3">
      <c r="A21" s="104" t="s">
        <v>42</v>
      </c>
      <c r="B21" s="104"/>
      <c r="C21" s="102"/>
      <c r="D21" s="102"/>
      <c r="E21" s="102"/>
      <c r="F21" s="102"/>
      <c r="G21" s="102"/>
    </row>
    <row r="22" spans="1:7" ht="15" customHeight="1" x14ac:dyDescent="0.3">
      <c r="A22" s="103" t="s">
        <v>43</v>
      </c>
      <c r="B22" s="103"/>
      <c r="C22" s="102"/>
      <c r="D22" s="102"/>
      <c r="E22" s="102"/>
      <c r="F22" s="102"/>
      <c r="G22" s="102"/>
    </row>
    <row r="23" spans="1:7" ht="28.5" customHeight="1" x14ac:dyDescent="0.3">
      <c r="A23" s="98" t="s">
        <v>44</v>
      </c>
      <c r="B23" s="98"/>
      <c r="C23" s="117" t="s">
        <v>163</v>
      </c>
      <c r="D23" s="118"/>
      <c r="E23" s="118"/>
      <c r="F23" s="118"/>
      <c r="G23" s="119"/>
    </row>
    <row r="24" spans="1:7" ht="44.25" customHeight="1" x14ac:dyDescent="0.3">
      <c r="A24" s="114" t="s">
        <v>45</v>
      </c>
      <c r="B24" s="114"/>
      <c r="C24" s="115"/>
      <c r="D24" s="116"/>
      <c r="E24" s="57"/>
      <c r="F24" s="57"/>
      <c r="G24" s="57"/>
    </row>
    <row r="25" spans="1:7" x14ac:dyDescent="0.3">
      <c r="A25" s="103" t="s">
        <v>46</v>
      </c>
      <c r="B25" s="103"/>
      <c r="C25" s="100" t="s">
        <v>164</v>
      </c>
      <c r="D25" s="100"/>
      <c r="E25" s="100"/>
      <c r="F25" s="100"/>
      <c r="G25" s="100"/>
    </row>
    <row r="26" spans="1:7" ht="27.6" x14ac:dyDescent="0.3">
      <c r="A26" s="114" t="s">
        <v>47</v>
      </c>
      <c r="B26" s="114"/>
      <c r="C26" s="27">
        <v>6</v>
      </c>
      <c r="D26" s="7" t="s">
        <v>48</v>
      </c>
      <c r="E26" s="41">
        <v>78</v>
      </c>
      <c r="F26" s="7" t="s">
        <v>49</v>
      </c>
      <c r="G26" s="41">
        <v>0</v>
      </c>
    </row>
    <row r="28" spans="1:7" ht="41.25" customHeight="1" x14ac:dyDescent="0.3">
      <c r="A28" s="98" t="s">
        <v>133</v>
      </c>
      <c r="B28" s="98"/>
      <c r="C28" s="120" t="s">
        <v>165</v>
      </c>
      <c r="D28" s="100"/>
      <c r="E28" s="100"/>
      <c r="F28" s="100"/>
      <c r="G28" s="100"/>
    </row>
    <row r="29" spans="1:7" ht="53.25" customHeight="1" x14ac:dyDescent="0.3">
      <c r="A29" s="114" t="s">
        <v>134</v>
      </c>
      <c r="B29" s="114"/>
      <c r="C29" s="100"/>
      <c r="D29" s="100"/>
      <c r="E29" s="100"/>
      <c r="F29" s="100"/>
      <c r="G29" s="100"/>
    </row>
    <row r="31" spans="1:7" ht="15" customHeight="1" x14ac:dyDescent="0.3">
      <c r="A31" s="105" t="s">
        <v>135</v>
      </c>
      <c r="B31" s="106"/>
      <c r="C31" s="106"/>
      <c r="D31" s="106"/>
      <c r="E31" s="106"/>
      <c r="F31" s="106"/>
      <c r="G31" s="107"/>
    </row>
    <row r="32" spans="1:7" x14ac:dyDescent="0.3">
      <c r="A32" s="108"/>
      <c r="B32" s="109"/>
      <c r="C32" s="109"/>
      <c r="D32" s="109"/>
      <c r="E32" s="109"/>
      <c r="F32" s="109"/>
      <c r="G32" s="110"/>
    </row>
    <row r="33" spans="1:7" ht="18.75" customHeight="1" x14ac:dyDescent="0.3">
      <c r="A33" s="108"/>
      <c r="B33" s="109"/>
      <c r="C33" s="109"/>
      <c r="D33" s="109"/>
      <c r="E33" s="109"/>
      <c r="F33" s="109"/>
      <c r="G33" s="110"/>
    </row>
    <row r="34" spans="1:7" x14ac:dyDescent="0.3">
      <c r="A34" s="111"/>
      <c r="B34" s="112"/>
      <c r="C34" s="112"/>
      <c r="D34" s="112"/>
      <c r="E34" s="112"/>
      <c r="F34" s="112"/>
      <c r="G34" s="113"/>
    </row>
    <row r="35" spans="1:7" x14ac:dyDescent="0.3">
      <c r="A35" s="26"/>
      <c r="B35" s="26"/>
      <c r="C35" s="26"/>
      <c r="D35" s="26"/>
      <c r="E35" s="26"/>
      <c r="F35" s="26"/>
      <c r="G35" s="26"/>
    </row>
  </sheetData>
  <mergeCells count="45"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  <mergeCell ref="C21:D21"/>
    <mergeCell ref="E21:G21"/>
    <mergeCell ref="C22:D22"/>
    <mergeCell ref="E22:G22"/>
    <mergeCell ref="A18:B18"/>
    <mergeCell ref="A19:B19"/>
    <mergeCell ref="A20:B20"/>
    <mergeCell ref="A21:B21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  <mergeCell ref="A11:B11"/>
  </mergeCells>
  <pageMargins left="0.7" right="0.7" top="0.75" bottom="0.75" header="0.3" footer="0.3"/>
  <pageSetup paperSize="122" scale="96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1143000</xdr:colOff>
                    <xdr:row>23</xdr:row>
                    <xdr:rowOff>274320</xdr:rowOff>
                  </from>
                  <to>
                    <xdr:col>3</xdr:col>
                    <xdr:colOff>1188720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1783080</xdr:colOff>
                    <xdr:row>23</xdr:row>
                    <xdr:rowOff>251460</xdr:rowOff>
                  </from>
                  <to>
                    <xdr:col>5</xdr:col>
                    <xdr:colOff>1828800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1097280</xdr:colOff>
                    <xdr:row>20</xdr:row>
                    <xdr:rowOff>45720</xdr:rowOff>
                  </from>
                  <to>
                    <xdr:col>3</xdr:col>
                    <xdr:colOff>1028700</xdr:colOff>
                    <xdr:row>20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1805940</xdr:colOff>
                    <xdr:row>20</xdr:row>
                    <xdr:rowOff>45720</xdr:rowOff>
                  </from>
                  <to>
                    <xdr:col>5</xdr:col>
                    <xdr:colOff>1760220</xdr:colOff>
                    <xdr:row>20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1097280</xdr:colOff>
                    <xdr:row>21</xdr:row>
                    <xdr:rowOff>45720</xdr:rowOff>
                  </from>
                  <to>
                    <xdr:col>3</xdr:col>
                    <xdr:colOff>1234440</xdr:colOff>
                    <xdr:row>21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1805940</xdr:colOff>
                    <xdr:row>21</xdr:row>
                    <xdr:rowOff>45720</xdr:rowOff>
                  </from>
                  <to>
                    <xdr:col>5</xdr:col>
                    <xdr:colOff>1965960</xdr:colOff>
                    <xdr:row>21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594360</xdr:colOff>
                    <xdr:row>12</xdr:row>
                    <xdr:rowOff>182880</xdr:rowOff>
                  </from>
                  <to>
                    <xdr:col>2</xdr:col>
                    <xdr:colOff>1805940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525780</xdr:colOff>
                    <xdr:row>12</xdr:row>
                    <xdr:rowOff>182880</xdr:rowOff>
                  </from>
                  <to>
                    <xdr:col>3</xdr:col>
                    <xdr:colOff>1737360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502920</xdr:colOff>
                    <xdr:row>12</xdr:row>
                    <xdr:rowOff>182880</xdr:rowOff>
                  </from>
                  <to>
                    <xdr:col>4</xdr:col>
                    <xdr:colOff>1714500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548640</xdr:colOff>
                    <xdr:row>12</xdr:row>
                    <xdr:rowOff>182880</xdr:rowOff>
                  </from>
                  <to>
                    <xdr:col>5</xdr:col>
                    <xdr:colOff>1760220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480060</xdr:colOff>
                    <xdr:row>12</xdr:row>
                    <xdr:rowOff>160020</xdr:rowOff>
                  </from>
                  <to>
                    <xdr:col>6</xdr:col>
                    <xdr:colOff>1897380</xdr:colOff>
                    <xdr:row>12</xdr:row>
                    <xdr:rowOff>662940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H45"/>
  <sheetViews>
    <sheetView showGridLines="0" view="pageLayout" zoomScaleNormal="100" workbookViewId="0">
      <selection activeCell="H23" sqref="H23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3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3"/>
    <row r="5" spans="1:8" ht="19.5" customHeight="1" x14ac:dyDescent="0.3">
      <c r="A5" s="121" t="s">
        <v>61</v>
      </c>
      <c r="B5" s="121"/>
      <c r="C5" s="121"/>
      <c r="D5" s="122" t="str">
        <f>IF(RECEPTOR!C5="","",RECEPTOR!C5)</f>
        <v>E-1</v>
      </c>
      <c r="E5" s="122"/>
      <c r="F5" s="122"/>
      <c r="G5" s="122"/>
      <c r="H5" s="122"/>
    </row>
    <row r="6" spans="1:8" ht="15" customHeight="1" x14ac:dyDescent="0.3">
      <c r="A6" s="84"/>
      <c r="B6" s="84"/>
      <c r="C6" s="84"/>
      <c r="D6" s="123"/>
      <c r="E6" s="124"/>
      <c r="F6" s="124"/>
      <c r="G6" s="124"/>
      <c r="H6" s="125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3">
      <c r="B10" s="1"/>
      <c r="C10" s="1"/>
      <c r="D10" s="1"/>
      <c r="E10" s="1"/>
      <c r="F10" s="1"/>
    </row>
    <row r="11" spans="1:8" ht="22.5" customHeight="1" x14ac:dyDescent="0.3">
      <c r="B11" s="45">
        <v>49.3</v>
      </c>
      <c r="C11" s="1"/>
      <c r="D11" s="27">
        <v>44.2</v>
      </c>
      <c r="E11" s="1"/>
      <c r="F11" s="45">
        <v>56.7</v>
      </c>
    </row>
    <row r="12" spans="1:8" ht="5.85" customHeight="1" x14ac:dyDescent="0.3">
      <c r="B12" s="46"/>
      <c r="C12" s="1"/>
      <c r="D12" s="1"/>
      <c r="E12" s="1"/>
      <c r="F12" s="46"/>
    </row>
    <row r="13" spans="1:8" ht="22.5" customHeight="1" x14ac:dyDescent="0.3">
      <c r="A13" s="1" t="s">
        <v>65</v>
      </c>
      <c r="B13" s="45">
        <v>51.5</v>
      </c>
      <c r="C13" s="1"/>
      <c r="D13" s="27">
        <v>42</v>
      </c>
      <c r="E13" s="1"/>
      <c r="F13" s="45">
        <v>66.8</v>
      </c>
    </row>
    <row r="14" spans="1:8" ht="5.85" customHeight="1" x14ac:dyDescent="0.3">
      <c r="A14" s="1"/>
      <c r="B14" s="46"/>
      <c r="C14" s="1"/>
      <c r="D14" s="1"/>
      <c r="E14" s="1"/>
      <c r="F14" s="46"/>
    </row>
    <row r="15" spans="1:8" ht="22.5" customHeight="1" x14ac:dyDescent="0.3">
      <c r="A15" s="1"/>
      <c r="B15" s="45">
        <v>47.7</v>
      </c>
      <c r="C15" s="1"/>
      <c r="D15" s="27">
        <v>42.8</v>
      </c>
      <c r="E15" s="1"/>
      <c r="F15" s="45">
        <v>58.6</v>
      </c>
    </row>
    <row r="16" spans="1:8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3">
      <c r="A18" s="1"/>
      <c r="B18" s="1"/>
      <c r="C18" s="1"/>
      <c r="D18" s="1"/>
      <c r="F18" s="1"/>
    </row>
    <row r="19" spans="1:6" ht="22.5" customHeight="1" x14ac:dyDescent="0.3">
      <c r="A19" s="1"/>
      <c r="B19" s="27">
        <v>49.9</v>
      </c>
      <c r="C19" s="1"/>
      <c r="D19" s="27">
        <v>42.5</v>
      </c>
      <c r="F19" s="27">
        <v>54</v>
      </c>
    </row>
    <row r="20" spans="1:6" ht="5.85" customHeight="1" x14ac:dyDescent="0.3">
      <c r="A20" s="1"/>
      <c r="B20" s="1"/>
      <c r="C20" s="1"/>
      <c r="D20" s="1"/>
      <c r="F20" s="1"/>
    </row>
    <row r="21" spans="1:6" ht="22.5" customHeight="1" x14ac:dyDescent="0.3">
      <c r="A21" s="1" t="s">
        <v>66</v>
      </c>
      <c r="B21" s="27">
        <v>50.4</v>
      </c>
      <c r="C21" s="1"/>
      <c r="D21" s="27">
        <v>45</v>
      </c>
      <c r="F21" s="27">
        <v>55.3</v>
      </c>
    </row>
    <row r="22" spans="1:6" ht="5.85" customHeight="1" x14ac:dyDescent="0.3">
      <c r="A22" s="1"/>
      <c r="B22" s="1"/>
      <c r="C22" s="1"/>
      <c r="D22" s="1"/>
      <c r="F22" s="1"/>
    </row>
    <row r="23" spans="1:6" ht="22.5" customHeight="1" x14ac:dyDescent="0.3">
      <c r="A23" s="1"/>
      <c r="B23" s="27">
        <v>50.8</v>
      </c>
      <c r="C23" s="1"/>
      <c r="D23" s="27">
        <v>46.5</v>
      </c>
      <c r="F23" s="27">
        <v>55.5</v>
      </c>
    </row>
    <row r="24" spans="1:6" x14ac:dyDescent="0.3">
      <c r="A24" s="1"/>
      <c r="B24" s="1"/>
      <c r="C24" s="1"/>
      <c r="D24" s="1"/>
      <c r="F24" s="1"/>
    </row>
    <row r="25" spans="1:6" x14ac:dyDescent="0.3">
      <c r="A25" s="1"/>
      <c r="B25" s="42" t="s">
        <v>62</v>
      </c>
      <c r="C25" s="42"/>
      <c r="D25" s="42" t="s">
        <v>63</v>
      </c>
      <c r="E25" s="42"/>
      <c r="F25" s="42" t="s">
        <v>64</v>
      </c>
    </row>
    <row r="26" spans="1:6" ht="5.85" customHeight="1" x14ac:dyDescent="0.3">
      <c r="A26" s="1"/>
      <c r="B26" s="1"/>
      <c r="C26" s="1"/>
      <c r="D26" s="1"/>
      <c r="F26" s="1"/>
    </row>
    <row r="27" spans="1:6" ht="22.5" customHeight="1" x14ac:dyDescent="0.3">
      <c r="A27" s="1"/>
      <c r="B27" s="27">
        <v>52.2</v>
      </c>
      <c r="C27" s="1"/>
      <c r="D27" s="27">
        <v>48.6</v>
      </c>
      <c r="F27" s="27">
        <v>57.5</v>
      </c>
    </row>
    <row r="28" spans="1:6" ht="5.85" customHeight="1" x14ac:dyDescent="0.3">
      <c r="A28" s="1"/>
      <c r="B28" s="1"/>
      <c r="C28" s="1"/>
      <c r="D28" s="1"/>
      <c r="F28" s="1"/>
    </row>
    <row r="29" spans="1:6" ht="22.5" customHeight="1" x14ac:dyDescent="0.3">
      <c r="A29" s="1" t="s">
        <v>67</v>
      </c>
      <c r="B29" s="27">
        <v>53.8</v>
      </c>
      <c r="C29" s="1"/>
      <c r="D29" s="27">
        <v>48.9</v>
      </c>
      <c r="F29" s="27">
        <v>64.2</v>
      </c>
    </row>
    <row r="30" spans="1:6" ht="5.85" customHeight="1" x14ac:dyDescent="0.3">
      <c r="A30" s="1"/>
      <c r="B30" s="1"/>
      <c r="C30" s="1"/>
      <c r="D30" s="1"/>
      <c r="F30" s="1"/>
    </row>
    <row r="31" spans="1:6" ht="22.5" customHeight="1" x14ac:dyDescent="0.3">
      <c r="A31" s="1"/>
      <c r="B31" s="27">
        <v>54.5</v>
      </c>
      <c r="C31" s="1"/>
      <c r="D31" s="27">
        <v>48.5</v>
      </c>
      <c r="F31" s="27">
        <v>60.1</v>
      </c>
    </row>
    <row r="32" spans="1:6" ht="22.5" customHeight="1" x14ac:dyDescent="0.3">
      <c r="A32" s="1"/>
      <c r="B32" s="1"/>
      <c r="C32" s="1"/>
      <c r="D32" s="1"/>
      <c r="E32" s="1"/>
      <c r="F32" s="1"/>
    </row>
    <row r="34" spans="1:8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32" t="s">
        <v>69</v>
      </c>
      <c r="B36" s="84"/>
      <c r="C36" s="84"/>
      <c r="D36" s="84"/>
      <c r="E36" s="84"/>
      <c r="F36" s="84"/>
      <c r="G36" s="84"/>
      <c r="H36" s="84"/>
    </row>
    <row r="37" spans="1:8" x14ac:dyDescent="0.3">
      <c r="A37" s="10" t="s">
        <v>70</v>
      </c>
      <c r="B37" s="122"/>
      <c r="C37" s="122"/>
      <c r="D37" s="122"/>
      <c r="E37" s="121" t="s">
        <v>71</v>
      </c>
      <c r="F37" s="121"/>
      <c r="G37" s="135"/>
      <c r="H37" s="135"/>
    </row>
    <row r="38" spans="1:8" x14ac:dyDescent="0.3">
      <c r="D38" s="28"/>
      <c r="E38" s="28"/>
      <c r="G38" s="28"/>
      <c r="H38" s="28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27"/>
      <c r="C40" s="27"/>
      <c r="D40" s="27"/>
      <c r="E40" s="27"/>
      <c r="F40" s="27"/>
      <c r="G40" s="27"/>
    </row>
    <row r="42" spans="1:8" x14ac:dyDescent="0.3">
      <c r="A42" s="86" t="s">
        <v>78</v>
      </c>
      <c r="B42" s="86"/>
      <c r="C42" s="86"/>
      <c r="D42" s="86"/>
      <c r="E42" s="86"/>
      <c r="F42" s="86"/>
      <c r="G42" s="86"/>
      <c r="H42" s="86"/>
    </row>
    <row r="43" spans="1:8" x14ac:dyDescent="0.3">
      <c r="A43" s="126"/>
      <c r="B43" s="127"/>
      <c r="C43" s="127"/>
      <c r="D43" s="127"/>
      <c r="E43" s="127"/>
      <c r="F43" s="127"/>
      <c r="G43" s="127"/>
      <c r="H43" s="128"/>
    </row>
    <row r="44" spans="1:8" x14ac:dyDescent="0.3">
      <c r="A44" s="129"/>
      <c r="B44" s="130"/>
      <c r="C44" s="130"/>
      <c r="D44" s="130"/>
      <c r="E44" s="130"/>
      <c r="F44" s="130"/>
      <c r="G44" s="130"/>
      <c r="H44" s="131"/>
    </row>
    <row r="45" spans="1:8" x14ac:dyDescent="0.3">
      <c r="A45" s="132"/>
      <c r="B45" s="133"/>
      <c r="C45" s="133"/>
      <c r="D45" s="133"/>
      <c r="E45" s="133"/>
      <c r="F45" s="133"/>
      <c r="G45" s="133"/>
      <c r="H45" s="134"/>
    </row>
  </sheetData>
  <mergeCells count="11">
    <mergeCell ref="A6:C6"/>
    <mergeCell ref="A5:C5"/>
    <mergeCell ref="D5:H5"/>
    <mergeCell ref="D6:H6"/>
    <mergeCell ref="A43:H45"/>
    <mergeCell ref="A42:H42"/>
    <mergeCell ref="B36:D36"/>
    <mergeCell ref="E36:H36"/>
    <mergeCell ref="B37:D37"/>
    <mergeCell ref="E37:F37"/>
    <mergeCell ref="G37:H37"/>
  </mergeCells>
  <pageMargins left="0.7" right="0.7" top="0.75" bottom="0.75" header="0.3" footer="0.3"/>
  <pageSetup paperSize="122" scale="99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1348740</xdr:colOff>
                    <xdr:row>4</xdr:row>
                    <xdr:rowOff>548640</xdr:rowOff>
                  </from>
                  <to>
                    <xdr:col>1</xdr:col>
                    <xdr:colOff>1554480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525780</xdr:colOff>
                    <xdr:row>4</xdr:row>
                    <xdr:rowOff>548640</xdr:rowOff>
                  </from>
                  <to>
                    <xdr:col>6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434340</xdr:colOff>
                    <xdr:row>35</xdr:row>
                    <xdr:rowOff>182880</xdr:rowOff>
                  </from>
                  <to>
                    <xdr:col>2</xdr:col>
                    <xdr:colOff>1348740</xdr:colOff>
                    <xdr:row>35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1303020</xdr:colOff>
                    <xdr:row>35</xdr:row>
                    <xdr:rowOff>160020</xdr:rowOff>
                  </from>
                  <to>
                    <xdr:col>6</xdr:col>
                    <xdr:colOff>731520</xdr:colOff>
                    <xdr:row>35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39"/>
  <sheetViews>
    <sheetView showGridLines="0" view="pageLayout" topLeftCell="A16" zoomScaleNormal="100" workbookViewId="0">
      <selection activeCell="R24" sqref="R24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7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7.399999999999999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O2" s="11"/>
      <c r="P2" s="12"/>
    </row>
    <row r="3" spans="1:16" ht="17.399999999999999" x14ac:dyDescent="0.3">
      <c r="A3" s="11"/>
      <c r="B3" s="11"/>
      <c r="C3" s="11"/>
      <c r="D3" s="11"/>
      <c r="E3" s="11"/>
      <c r="F3" s="11"/>
      <c r="G3" s="11"/>
      <c r="H3" s="11"/>
      <c r="I3" s="11"/>
      <c r="J3" s="141" t="s">
        <v>91</v>
      </c>
      <c r="K3" s="141"/>
      <c r="L3" s="141"/>
      <c r="M3" s="141"/>
      <c r="N3" s="141"/>
      <c r="O3" s="141"/>
    </row>
    <row r="4" spans="1:16" x14ac:dyDescent="0.3">
      <c r="G4" s="13" t="s">
        <v>80</v>
      </c>
      <c r="J4" s="142" t="s">
        <v>92</v>
      </c>
      <c r="K4" s="143"/>
      <c r="L4" s="144"/>
      <c r="M4" s="149" t="str">
        <f>MEDICIÓN!D5</f>
        <v>E-1</v>
      </c>
      <c r="N4" s="150"/>
      <c r="O4" s="151"/>
    </row>
    <row r="5" spans="1:16" ht="19.649999999999999" customHeight="1" x14ac:dyDescent="0.3">
      <c r="B5" s="21" t="s">
        <v>62</v>
      </c>
      <c r="C5" s="9">
        <f>IF(MEDICIÓN!B11=0,"-",MEDICIÓN!B11)</f>
        <v>49.3</v>
      </c>
      <c r="D5" s="1"/>
      <c r="E5" s="1"/>
      <c r="F5" s="1"/>
      <c r="G5" s="9">
        <f>IF(E6="-","-",MAX(C5,E6))</f>
        <v>51.7</v>
      </c>
      <c r="J5" s="145"/>
      <c r="K5" s="146"/>
      <c r="L5" s="147"/>
      <c r="M5" s="152"/>
      <c r="N5" s="153"/>
      <c r="O5" s="154"/>
    </row>
    <row r="6" spans="1:16" ht="19.649999999999999" customHeight="1" x14ac:dyDescent="0.3">
      <c r="B6" s="21" t="s">
        <v>64</v>
      </c>
      <c r="C6" s="9">
        <f xml:space="preserve"> IF(MEDICIÓN!F11=0,"-",MEDICIÓN!F11)</f>
        <v>56.7</v>
      </c>
      <c r="D6" s="1"/>
      <c r="E6" s="9">
        <f>IF(C6="-","-",C6-5)</f>
        <v>51.7</v>
      </c>
      <c r="F6" s="1"/>
      <c r="G6" s="1"/>
      <c r="J6" s="141" t="s">
        <v>93</v>
      </c>
      <c r="K6" s="141"/>
      <c r="L6" s="141"/>
      <c r="M6" s="141"/>
      <c r="N6" s="141"/>
      <c r="O6" s="141"/>
    </row>
    <row r="7" spans="1:16" x14ac:dyDescent="0.3">
      <c r="B7" s="21"/>
      <c r="C7" s="1"/>
      <c r="D7" s="1"/>
      <c r="E7" s="13" t="s">
        <v>83</v>
      </c>
      <c r="F7" s="1"/>
      <c r="G7" s="13" t="s">
        <v>80</v>
      </c>
      <c r="J7" s="148" t="s">
        <v>94</v>
      </c>
      <c r="K7" s="148"/>
      <c r="L7" s="148"/>
      <c r="M7" s="155" t="s">
        <v>81</v>
      </c>
      <c r="N7" s="155"/>
      <c r="O7" s="155"/>
    </row>
    <row r="8" spans="1:16" ht="19.649999999999999" customHeight="1" x14ac:dyDescent="0.3">
      <c r="A8" s="137" t="s">
        <v>65</v>
      </c>
      <c r="B8" s="21" t="s">
        <v>62</v>
      </c>
      <c r="C8" s="9">
        <f>IF(MEDICIÓN!B13=0,"-",MEDICIÓN!B13)</f>
        <v>51.5</v>
      </c>
      <c r="D8" s="1"/>
      <c r="E8" s="1"/>
      <c r="F8" s="1"/>
      <c r="G8" s="9">
        <f>IF(E9="-","-",MAX(C8,E9))</f>
        <v>61.8</v>
      </c>
      <c r="J8" s="148" t="s">
        <v>95</v>
      </c>
      <c r="K8" s="148"/>
      <c r="L8" s="148"/>
      <c r="M8" s="155" t="s">
        <v>100</v>
      </c>
      <c r="N8" s="155"/>
      <c r="O8" s="155"/>
    </row>
    <row r="9" spans="1:16" ht="19.649999999999999" customHeight="1" x14ac:dyDescent="0.3">
      <c r="A9" s="137"/>
      <c r="B9" s="21" t="s">
        <v>64</v>
      </c>
      <c r="C9" s="9">
        <f xml:space="preserve"> IF(MEDICIÓN!F13=0,"-",MEDICIÓN!F13)</f>
        <v>66.8</v>
      </c>
      <c r="D9" s="1"/>
      <c r="E9" s="9">
        <f>IF(C9="-","-",C9-5)</f>
        <v>61.8</v>
      </c>
      <c r="F9" s="1"/>
      <c r="G9" s="1"/>
      <c r="J9" s="141" t="s">
        <v>96</v>
      </c>
      <c r="K9" s="141"/>
      <c r="L9" s="141"/>
      <c r="M9" s="141"/>
      <c r="N9" s="141"/>
      <c r="O9" s="141"/>
    </row>
    <row r="10" spans="1:16" x14ac:dyDescent="0.3">
      <c r="B10" s="21"/>
      <c r="C10" s="1"/>
      <c r="D10" s="1"/>
      <c r="E10" s="13" t="s">
        <v>83</v>
      </c>
      <c r="F10" s="1"/>
      <c r="G10" s="13" t="s">
        <v>80</v>
      </c>
      <c r="J10" s="55" t="s">
        <v>98</v>
      </c>
      <c r="K10" s="55"/>
      <c r="L10" s="55"/>
      <c r="M10" s="55"/>
      <c r="N10" s="55"/>
      <c r="O10" s="55"/>
    </row>
    <row r="11" spans="1:16" ht="19.649999999999999" customHeight="1" x14ac:dyDescent="0.3">
      <c r="B11" s="21" t="s">
        <v>62</v>
      </c>
      <c r="C11" s="9">
        <f>IF(MEDICIÓN!B15=0,"-",MEDICIÓN!B15)</f>
        <v>47.7</v>
      </c>
      <c r="D11" s="1"/>
      <c r="E11" s="1"/>
      <c r="F11" s="1"/>
      <c r="G11" s="9">
        <f>IF(E12="-","-",MAX(C11,E12))</f>
        <v>53.6</v>
      </c>
    </row>
    <row r="12" spans="1:16" ht="19.649999999999999" customHeight="1" x14ac:dyDescent="0.3">
      <c r="B12" s="21" t="s">
        <v>64</v>
      </c>
      <c r="C12" s="9">
        <f xml:space="preserve"> IF(MEDICIÓN!F15=0,"-",MEDICIÓN!F15)</f>
        <v>58.6</v>
      </c>
      <c r="D12" s="1"/>
      <c r="E12" s="9">
        <f>IF(C12="-","-",C12-5)</f>
        <v>53.6</v>
      </c>
      <c r="F12" s="1"/>
      <c r="G12" s="1"/>
    </row>
    <row r="13" spans="1:16" x14ac:dyDescent="0.3">
      <c r="B13" s="21"/>
      <c r="C13" s="1"/>
      <c r="D13" s="1"/>
      <c r="E13" s="13" t="s">
        <v>83</v>
      </c>
      <c r="F13" s="1"/>
      <c r="G13" s="13" t="s">
        <v>80</v>
      </c>
    </row>
    <row r="14" spans="1:16" ht="19.649999999999999" customHeight="1" x14ac:dyDescent="0.3">
      <c r="B14" s="21" t="s">
        <v>62</v>
      </c>
      <c r="C14" s="9">
        <f>IF(MEDICIÓN!B19=0,"-",MEDICIÓN!B19)</f>
        <v>49.9</v>
      </c>
      <c r="D14" s="1"/>
      <c r="E14" s="1"/>
      <c r="F14" s="1"/>
      <c r="G14" s="9">
        <f>IF(E15="-","-",MAX(C14,E15))</f>
        <v>49.9</v>
      </c>
    </row>
    <row r="15" spans="1:16" ht="19.649999999999999" customHeight="1" x14ac:dyDescent="0.3">
      <c r="B15" s="21" t="s">
        <v>64</v>
      </c>
      <c r="C15" s="9">
        <f xml:space="preserve"> IF(MEDICIÓN!F19=0,"-",MEDICIÓN!F19)</f>
        <v>54</v>
      </c>
      <c r="D15" s="1"/>
      <c r="E15" s="9">
        <f>IF(C15="-","-",C15-5)</f>
        <v>49</v>
      </c>
      <c r="F15" s="1"/>
      <c r="G15" s="1"/>
    </row>
    <row r="16" spans="1:16" ht="15" thickBot="1" x14ac:dyDescent="0.35">
      <c r="B16" s="21"/>
      <c r="C16" s="1"/>
      <c r="D16" s="1"/>
      <c r="E16" s="13" t="s">
        <v>83</v>
      </c>
      <c r="F16" s="1"/>
      <c r="G16" s="13" t="s">
        <v>80</v>
      </c>
      <c r="I16" s="22" t="s">
        <v>90</v>
      </c>
      <c r="K16" s="23" t="s">
        <v>84</v>
      </c>
    </row>
    <row r="17" spans="1:16" ht="19.649999999999999" customHeight="1" thickBot="1" x14ac:dyDescent="0.35">
      <c r="A17" s="137" t="s">
        <v>66</v>
      </c>
      <c r="B17" s="21" t="s">
        <v>62</v>
      </c>
      <c r="C17" s="9">
        <f>IF(MEDICIÓN!B21=0,"-",MEDICIÓN!B21)</f>
        <v>50.4</v>
      </c>
      <c r="D17" s="1"/>
      <c r="E17" s="1"/>
      <c r="F17" s="1"/>
      <c r="G17" s="9">
        <f>IF(E18="-","-",MAX(C17,E18))</f>
        <v>50.4</v>
      </c>
      <c r="I17" s="9">
        <f>IF(G5="-","-",ROUND(SUM(G5,G8,G11,G14,G17,G20,G23,G26,G29)/COUNTIF(G5:G29,"&gt;0"),0))</f>
        <v>54</v>
      </c>
      <c r="K17" s="9">
        <f>IF(I17="-","-",I17+K20)</f>
        <v>59</v>
      </c>
      <c r="O17" s="43">
        <f>IF(O20="Med. Nula","Med. Nula",IF(K17="-","-",K17+O20))</f>
        <v>59</v>
      </c>
    </row>
    <row r="18" spans="1:16" ht="19.649999999999999" customHeight="1" x14ac:dyDescent="0.3">
      <c r="A18" s="137"/>
      <c r="B18" s="21" t="s">
        <v>64</v>
      </c>
      <c r="C18" s="9">
        <f xml:space="preserve"> IF(MEDICIÓN!F21=0,"-",MEDICIÓN!F21)</f>
        <v>55.3</v>
      </c>
      <c r="D18" s="1"/>
      <c r="E18" s="9">
        <f>IF(C18="-","-",C18-5)</f>
        <v>50.3</v>
      </c>
      <c r="F18" s="1"/>
      <c r="G18" s="1"/>
      <c r="J18" s="1"/>
    </row>
    <row r="19" spans="1:16" x14ac:dyDescent="0.3">
      <c r="B19" s="21"/>
      <c r="C19" s="1"/>
      <c r="D19" s="1"/>
      <c r="E19" s="13" t="s">
        <v>83</v>
      </c>
      <c r="F19" s="1"/>
      <c r="G19" s="13" t="s">
        <v>80</v>
      </c>
      <c r="J19" s="1"/>
    </row>
    <row r="20" spans="1:16" ht="19.649999999999999" customHeight="1" x14ac:dyDescent="0.3">
      <c r="B20" s="21" t="s">
        <v>62</v>
      </c>
      <c r="C20" s="9">
        <f>IF(MEDICIÓN!B23=0,"-",MEDICIÓN!B23)</f>
        <v>50.8</v>
      </c>
      <c r="D20" s="1"/>
      <c r="E20" s="1"/>
      <c r="F20" s="1"/>
      <c r="G20" s="9">
        <f>IF(E21="-","-",MAX(C20,E21))</f>
        <v>50.8</v>
      </c>
      <c r="J20" s="1"/>
      <c r="K20" s="9">
        <f>IF(AND($M$7="Seleccione",OR($M$8="Seleccione",$M$8="No aplica")),"0",(IF(OR($M$8="Seleccione",$M$8="No aplica"),0,(IF($M$7="Interior",IF($M$8="Abierta",5,10))))))</f>
        <v>5</v>
      </c>
      <c r="O20" s="33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1" t="s">
        <v>64</v>
      </c>
      <c r="C21" s="9">
        <f xml:space="preserve"> IF(MEDICIÓN!F23=0,"-",MEDICIÓN!F23)</f>
        <v>55.5</v>
      </c>
      <c r="D21" s="1"/>
      <c r="E21" s="9">
        <f>IF(C21="-","-",C21-5)</f>
        <v>50.5</v>
      </c>
      <c r="F21" s="1"/>
      <c r="G21" s="1"/>
      <c r="J21" s="139" t="s">
        <v>86</v>
      </c>
      <c r="K21" s="139"/>
      <c r="L21" s="139"/>
      <c r="N21" s="138" t="s">
        <v>85</v>
      </c>
      <c r="O21" s="138"/>
      <c r="P21" s="138"/>
    </row>
    <row r="22" spans="1:16" x14ac:dyDescent="0.3">
      <c r="B22" s="21"/>
      <c r="C22" s="1"/>
      <c r="D22" s="1"/>
      <c r="E22" s="13" t="s">
        <v>83</v>
      </c>
      <c r="F22" s="1"/>
      <c r="G22" s="13" t="s">
        <v>80</v>
      </c>
    </row>
    <row r="23" spans="1:16" ht="19.649999999999999" customHeight="1" x14ac:dyDescent="0.3">
      <c r="B23" s="21" t="s">
        <v>62</v>
      </c>
      <c r="C23" s="9">
        <f>IF(MEDICIÓN!B27=0,"-",MEDICIÓN!B27)</f>
        <v>52.2</v>
      </c>
      <c r="D23" s="1"/>
      <c r="E23" s="1"/>
      <c r="F23" s="1"/>
      <c r="G23" s="9">
        <f>IF(E24="-","-",MAX(C23,E24))</f>
        <v>52.5</v>
      </c>
    </row>
    <row r="24" spans="1:16" ht="19.649999999999999" customHeight="1" x14ac:dyDescent="0.3">
      <c r="B24" s="21" t="s">
        <v>64</v>
      </c>
      <c r="C24" s="9">
        <f xml:space="preserve"> IF(MEDICIÓN!F27=0,"-",MEDICIÓN!F27)</f>
        <v>57.5</v>
      </c>
      <c r="D24" s="1"/>
      <c r="E24" s="9">
        <f>IF(C24="-","-",C24-5)</f>
        <v>52.5</v>
      </c>
      <c r="F24" s="1"/>
      <c r="G24" s="1"/>
      <c r="M24" s="9">
        <f>IF(K17="-","-",K17-K32)</f>
        <v>54</v>
      </c>
    </row>
    <row r="25" spans="1:16" ht="16.8" x14ac:dyDescent="0.3">
      <c r="B25" s="21"/>
      <c r="C25" s="1"/>
      <c r="D25" s="1"/>
      <c r="E25" s="13" t="s">
        <v>83</v>
      </c>
      <c r="F25" s="1"/>
      <c r="G25" s="13" t="s">
        <v>80</v>
      </c>
      <c r="K25" s="16"/>
      <c r="L25" s="17"/>
      <c r="M25" s="24" t="s">
        <v>87</v>
      </c>
    </row>
    <row r="26" spans="1:16" ht="19.649999999999999" customHeight="1" x14ac:dyDescent="0.3">
      <c r="A26" s="137" t="s">
        <v>67</v>
      </c>
      <c r="B26" s="21" t="s">
        <v>62</v>
      </c>
      <c r="C26" s="9">
        <f>IF(MEDICIÓN!B29=0,"-",MEDICIÓN!B29)</f>
        <v>53.8</v>
      </c>
      <c r="D26" s="1"/>
      <c r="E26" s="1"/>
      <c r="F26" s="1"/>
      <c r="G26" s="9">
        <f>IF(E27="-","-",MAX(C26,E27))</f>
        <v>59.2</v>
      </c>
    </row>
    <row r="27" spans="1:16" ht="19.649999999999999" customHeight="1" x14ac:dyDescent="0.3">
      <c r="A27" s="137"/>
      <c r="B27" s="21" t="s">
        <v>64</v>
      </c>
      <c r="C27" s="9">
        <f xml:space="preserve"> IF(MEDICIÓN!F29=0,"-",MEDICIÓN!F29)</f>
        <v>64.2</v>
      </c>
      <c r="D27" s="1"/>
      <c r="E27" s="9">
        <f>IF(C27="-","-",C27-5)</f>
        <v>59.2</v>
      </c>
      <c r="F27" s="1"/>
      <c r="G27" s="1"/>
    </row>
    <row r="28" spans="1:16" x14ac:dyDescent="0.3">
      <c r="B28" s="21"/>
      <c r="C28" s="1"/>
      <c r="D28" s="1"/>
      <c r="E28" s="13" t="s">
        <v>83</v>
      </c>
      <c r="F28" s="1"/>
      <c r="G28" s="13" t="s">
        <v>80</v>
      </c>
      <c r="J28" s="140" t="s">
        <v>86</v>
      </c>
      <c r="K28" s="140"/>
      <c r="L28" s="140"/>
    </row>
    <row r="29" spans="1:16" ht="19.649999999999999" customHeight="1" x14ac:dyDescent="0.3">
      <c r="B29" s="21" t="s">
        <v>62</v>
      </c>
      <c r="C29" s="9">
        <f>IF(MEDICIÓN!B31=0,"-",MEDICIÓN!B31)</f>
        <v>54.5</v>
      </c>
      <c r="D29" s="1"/>
      <c r="E29" s="1"/>
      <c r="F29" s="1"/>
      <c r="G29" s="9">
        <f>IF(E30="-","-",MAX(C29,E30))</f>
        <v>55.1</v>
      </c>
      <c r="K29" s="9">
        <f>IF(M7="Seleccione","0",IF(M7="Exterior",0,IF(M8="Abierta",5,10)))</f>
        <v>5</v>
      </c>
    </row>
    <row r="30" spans="1:16" ht="19.649999999999999" customHeight="1" x14ac:dyDescent="0.3">
      <c r="B30" s="21" t="s">
        <v>64</v>
      </c>
      <c r="C30" s="9">
        <f xml:space="preserve"> IF(MEDICIÓN!F31=0,"-",MEDICIÓN!F31)</f>
        <v>60.1</v>
      </c>
      <c r="D30" s="1"/>
      <c r="E30" s="9">
        <f>IF(C30="-","-",C30-5)</f>
        <v>55.1</v>
      </c>
      <c r="F30" s="1"/>
      <c r="G30" s="1"/>
      <c r="H30" s="1"/>
    </row>
    <row r="31" spans="1:16" ht="15" thickBot="1" x14ac:dyDescent="0.35">
      <c r="E31" s="18" t="s">
        <v>83</v>
      </c>
    </row>
    <row r="32" spans="1:16" ht="19.649999999999999" customHeight="1" thickBot="1" x14ac:dyDescent="0.35">
      <c r="C32" s="9">
        <f>ROUND(IF(MEDICIÓN!G40&lt;&gt;"",MEDICIÓN!G40,IF(MEDICIÓN!F40&lt;&gt;"",MEDICIÓN!F40,IF(MEDICIÓN!E40&lt;&gt;"",MEDICIÓN!E40,IF(MEDICIÓN!D40&lt;&gt;"",MEDICIÓN!D40,IF(MEDICIÓN!C40&lt;&gt;"",MEDICIÓN!C40,0))))),0)</f>
        <v>0</v>
      </c>
      <c r="J32" s="19"/>
      <c r="K32" s="9">
        <f>C32+K29</f>
        <v>5</v>
      </c>
      <c r="O32" s="15">
        <f>K32</f>
        <v>5</v>
      </c>
    </row>
    <row r="33" spans="1:16" ht="15" customHeight="1" x14ac:dyDescent="0.3">
      <c r="B33" s="136" t="s">
        <v>89</v>
      </c>
      <c r="C33" s="136"/>
      <c r="D33" s="136"/>
      <c r="E33" s="136"/>
    </row>
    <row r="34" spans="1:16" x14ac:dyDescent="0.3">
      <c r="D34" s="25"/>
      <c r="N34" s="20"/>
      <c r="O34" s="20"/>
      <c r="P34" s="20"/>
    </row>
    <row r="35" spans="1:16" x14ac:dyDescent="0.3">
      <c r="N35" s="20"/>
      <c r="O35" s="20"/>
      <c r="P35" s="20"/>
    </row>
    <row r="36" spans="1:16" x14ac:dyDescent="0.3">
      <c r="L36" s="14" t="s">
        <v>88</v>
      </c>
    </row>
    <row r="39" spans="1:16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7" right="0.7" top="0.75" bottom="0.75" header="0.3" footer="0.3"/>
  <pageSetup paperSize="122" scale="97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43"/>
  <sheetViews>
    <sheetView showGridLines="0" tabSelected="1" view="pageLayout" zoomScaleNormal="100" workbookViewId="0">
      <selection activeCell="G6" sqref="G6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29" t="s">
        <v>33</v>
      </c>
      <c r="B5" s="29" t="s">
        <v>105</v>
      </c>
      <c r="C5" s="29" t="s">
        <v>106</v>
      </c>
      <c r="D5" s="29" t="s">
        <v>109</v>
      </c>
      <c r="E5" s="29" t="s">
        <v>110</v>
      </c>
      <c r="F5" s="29" t="s">
        <v>108</v>
      </c>
      <c r="G5" s="29" t="s">
        <v>111</v>
      </c>
    </row>
    <row r="6" spans="1:7" x14ac:dyDescent="0.3">
      <c r="A6" s="44" t="str">
        <f>EVALUACIÓN!M4</f>
        <v>E-1</v>
      </c>
      <c r="B6" s="44">
        <f>EVALUACIÓN!O17</f>
        <v>59</v>
      </c>
      <c r="C6" s="44">
        <f>EVALUACIÓN!C32</f>
        <v>0</v>
      </c>
      <c r="D6" s="27" t="s">
        <v>130</v>
      </c>
      <c r="E6" s="27" t="s">
        <v>126</v>
      </c>
      <c r="F6" s="40">
        <f>IF(E6="Seleccione","-",IF(E6="Diurno",VLOOKUP(D6,variables!$B$13:$D$17,2,FALSE),VLOOKUP(D6,variables!$B$13:$D$17,3,FALSE)))</f>
        <v>65</v>
      </c>
      <c r="G6" s="27" t="str">
        <f>IF(B6="Med. Nula","Med. Nula",IF(F6="-","-",IF(F6-B6&lt;0,"Supera","No Supera")))</f>
        <v>No Supera</v>
      </c>
    </row>
    <row r="7" spans="1:7" x14ac:dyDescent="0.3">
      <c r="A7" s="44"/>
      <c r="B7" s="44"/>
      <c r="C7" s="44"/>
      <c r="D7" s="27" t="s">
        <v>98</v>
      </c>
      <c r="E7" s="27" t="s">
        <v>98</v>
      </c>
      <c r="F7" s="40" t="str">
        <f>IF(E7="Seleccione","-",IF(E7="Diurno",VLOOKUP(D7,variables!$B$13:$D$17,2,FALSE),VLOOKUP(D7,variables!$B$13:$D$17,3,FALSE)))</f>
        <v>-</v>
      </c>
      <c r="G7" s="45" t="str">
        <f>IF(B7="Med. Nula","Med. Nula",IF(F7="-","-",IF(F7-B7&lt;0,"Supera","No Supera")))</f>
        <v>-</v>
      </c>
    </row>
    <row r="8" spans="1:7" x14ac:dyDescent="0.3">
      <c r="A8" s="44"/>
      <c r="B8" s="44"/>
      <c r="C8" s="44"/>
      <c r="D8" s="27" t="s">
        <v>98</v>
      </c>
      <c r="E8" s="27" t="s">
        <v>98</v>
      </c>
      <c r="F8" s="40" t="str">
        <f>IF(E8="Seleccione","-",IF(E8="Diurno",VLOOKUP(D8,variables!$B$13:$D$17,2,FALSE),VLOOKUP(D8,variables!$B$13:$D$17,3,FALSE)))</f>
        <v>-</v>
      </c>
      <c r="G8" s="45" t="str">
        <f t="shared" ref="G8:G15" si="0">IF(B8="Med. Nula","Med. Nula",IF(F8="-","-",IF(F8-B8&lt;0,"Supera","No Supera")))</f>
        <v>-</v>
      </c>
    </row>
    <row r="9" spans="1:7" x14ac:dyDescent="0.3">
      <c r="A9" s="44"/>
      <c r="B9" s="44"/>
      <c r="C9" s="44"/>
      <c r="D9" s="27" t="s">
        <v>98</v>
      </c>
      <c r="E9" s="27" t="s">
        <v>98</v>
      </c>
      <c r="F9" s="40" t="str">
        <f>IF(E9="Seleccione","-",IF(E9="Diurno",VLOOKUP(D9,variables!$B$13:$D$17,2,FALSE),VLOOKUP(D9,variables!$B$13:$D$17,3,FALSE)))</f>
        <v>-</v>
      </c>
      <c r="G9" s="45" t="str">
        <f t="shared" si="0"/>
        <v>-</v>
      </c>
    </row>
    <row r="10" spans="1:7" x14ac:dyDescent="0.3">
      <c r="A10" s="44"/>
      <c r="B10" s="44"/>
      <c r="C10" s="44"/>
      <c r="D10" s="27" t="s">
        <v>98</v>
      </c>
      <c r="E10" s="27" t="s">
        <v>98</v>
      </c>
      <c r="F10" s="40" t="str">
        <f>IF(E10="Seleccione","-",IF(E10="Diurno",VLOOKUP(D10,variables!$B$13:$D$17,2,FALSE),VLOOKUP(D10,variables!$B$13:$D$17,3,FALSE)))</f>
        <v>-</v>
      </c>
      <c r="G10" s="45" t="str">
        <f t="shared" si="0"/>
        <v>-</v>
      </c>
    </row>
    <row r="11" spans="1:7" x14ac:dyDescent="0.3">
      <c r="A11" s="44"/>
      <c r="B11" s="44"/>
      <c r="C11" s="44"/>
      <c r="D11" s="27" t="s">
        <v>98</v>
      </c>
      <c r="E11" s="27" t="s">
        <v>98</v>
      </c>
      <c r="F11" s="40" t="str">
        <f>IF(E11="Seleccione","-",IF(E11="Diurno",VLOOKUP(D11,variables!$B$13:$D$17,2,FALSE),VLOOKUP(D11,variables!$B$13:$D$17,3,FALSE)))</f>
        <v>-</v>
      </c>
      <c r="G11" s="45" t="str">
        <f t="shared" si="0"/>
        <v>-</v>
      </c>
    </row>
    <row r="12" spans="1:7" x14ac:dyDescent="0.3">
      <c r="A12" s="44"/>
      <c r="B12" s="44"/>
      <c r="C12" s="44"/>
      <c r="D12" s="27" t="s">
        <v>98</v>
      </c>
      <c r="E12" s="27" t="s">
        <v>98</v>
      </c>
      <c r="F12" s="40" t="str">
        <f>IF(E12="Seleccione","-",IF(E12="Diurno",VLOOKUP(D12,variables!$B$13:$D$17,2,FALSE),VLOOKUP(D12,variables!$B$13:$D$17,3,FALSE)))</f>
        <v>-</v>
      </c>
      <c r="G12" s="45" t="str">
        <f t="shared" si="0"/>
        <v>-</v>
      </c>
    </row>
    <row r="13" spans="1:7" x14ac:dyDescent="0.3">
      <c r="A13" s="44"/>
      <c r="B13" s="44"/>
      <c r="C13" s="44"/>
      <c r="D13" s="27" t="s">
        <v>98</v>
      </c>
      <c r="E13" s="27" t="s">
        <v>98</v>
      </c>
      <c r="F13" s="40" t="str">
        <f>IF(E13="Seleccione","-",IF(E13="Diurno",VLOOKUP(D13,variables!$B$13:$D$17,2,FALSE),VLOOKUP(D13,variables!$B$13:$D$17,3,FALSE)))</f>
        <v>-</v>
      </c>
      <c r="G13" s="45" t="str">
        <f t="shared" si="0"/>
        <v>-</v>
      </c>
    </row>
    <row r="14" spans="1:7" x14ac:dyDescent="0.3">
      <c r="A14" s="44"/>
      <c r="B14" s="44"/>
      <c r="C14" s="44"/>
      <c r="D14" s="27" t="s">
        <v>98</v>
      </c>
      <c r="E14" s="27" t="s">
        <v>98</v>
      </c>
      <c r="F14" s="40" t="str">
        <f>IF(E14="Seleccione","-",IF(E14="Diurno",VLOOKUP(D14,variables!$B$13:$D$17,2,FALSE),VLOOKUP(D14,variables!$B$13:$D$17,3,FALSE)))</f>
        <v>-</v>
      </c>
      <c r="G14" s="45" t="str">
        <f t="shared" si="0"/>
        <v>-</v>
      </c>
    </row>
    <row r="15" spans="1:7" x14ac:dyDescent="0.3">
      <c r="A15" s="44"/>
      <c r="B15" s="44"/>
      <c r="C15" s="44"/>
      <c r="D15" s="27" t="s">
        <v>98</v>
      </c>
      <c r="E15" s="27" t="s">
        <v>98</v>
      </c>
      <c r="F15" s="40" t="str">
        <f>IF(E15="Seleccione","-",IF(E15="Diurno",VLOOKUP(D15,variables!$B$13:$D$17,2,FALSE),VLOOKUP(D15,variables!$B$13:$D$17,3,FALSE)))</f>
        <v>-</v>
      </c>
      <c r="G15" s="45" t="str">
        <f t="shared" si="0"/>
        <v>-</v>
      </c>
    </row>
    <row r="17" spans="1:7" x14ac:dyDescent="0.3">
      <c r="A17" s="8" t="s">
        <v>112</v>
      </c>
      <c r="B17" s="3"/>
      <c r="C17" s="3"/>
      <c r="D17" s="3"/>
      <c r="E17" s="3"/>
      <c r="F17" s="3"/>
      <c r="G17" s="3"/>
    </row>
    <row r="19" spans="1:7" x14ac:dyDescent="0.3">
      <c r="A19" s="158" t="s">
        <v>166</v>
      </c>
      <c r="B19" s="159"/>
      <c r="C19" s="159"/>
      <c r="D19" s="159"/>
      <c r="E19" s="159"/>
      <c r="F19" s="159"/>
      <c r="G19" s="160"/>
    </row>
    <row r="20" spans="1:7" x14ac:dyDescent="0.3">
      <c r="A20" s="161"/>
      <c r="B20" s="162"/>
      <c r="C20" s="162"/>
      <c r="D20" s="162"/>
      <c r="E20" s="162"/>
      <c r="F20" s="162"/>
      <c r="G20" s="163"/>
    </row>
    <row r="21" spans="1:7" x14ac:dyDescent="0.3">
      <c r="A21" s="161"/>
      <c r="B21" s="162"/>
      <c r="C21" s="162"/>
      <c r="D21" s="162"/>
      <c r="E21" s="162"/>
      <c r="F21" s="162"/>
      <c r="G21" s="163"/>
    </row>
    <row r="22" spans="1:7" x14ac:dyDescent="0.3">
      <c r="A22" s="161"/>
      <c r="B22" s="162"/>
      <c r="C22" s="162"/>
      <c r="D22" s="162"/>
      <c r="E22" s="162"/>
      <c r="F22" s="162"/>
      <c r="G22" s="163"/>
    </row>
    <row r="23" spans="1:7" x14ac:dyDescent="0.3">
      <c r="A23" s="161"/>
      <c r="B23" s="162"/>
      <c r="C23" s="162"/>
      <c r="D23" s="162"/>
      <c r="E23" s="162"/>
      <c r="F23" s="162"/>
      <c r="G23" s="163"/>
    </row>
    <row r="24" spans="1:7" x14ac:dyDescent="0.3">
      <c r="A24" s="161"/>
      <c r="B24" s="162"/>
      <c r="C24" s="162"/>
      <c r="D24" s="162"/>
      <c r="E24" s="162"/>
      <c r="F24" s="162"/>
      <c r="G24" s="163"/>
    </row>
    <row r="25" spans="1:7" x14ac:dyDescent="0.3">
      <c r="A25" s="161"/>
      <c r="B25" s="162"/>
      <c r="C25" s="162"/>
      <c r="D25" s="162"/>
      <c r="E25" s="162"/>
      <c r="F25" s="162"/>
      <c r="G25" s="163"/>
    </row>
    <row r="26" spans="1:7" x14ac:dyDescent="0.3">
      <c r="A26" s="161"/>
      <c r="B26" s="162"/>
      <c r="C26" s="162"/>
      <c r="D26" s="162"/>
      <c r="E26" s="162"/>
      <c r="F26" s="162"/>
      <c r="G26" s="163"/>
    </row>
    <row r="27" spans="1:7" x14ac:dyDescent="0.3">
      <c r="A27" s="161"/>
      <c r="B27" s="162"/>
      <c r="C27" s="162"/>
      <c r="D27" s="162"/>
      <c r="E27" s="162"/>
      <c r="F27" s="162"/>
      <c r="G27" s="163"/>
    </row>
    <row r="28" spans="1:7" x14ac:dyDescent="0.3">
      <c r="A28" s="164"/>
      <c r="B28" s="165"/>
      <c r="C28" s="165"/>
      <c r="D28" s="165"/>
      <c r="E28" s="165"/>
      <c r="F28" s="165"/>
      <c r="G28" s="166"/>
    </row>
    <row r="30" spans="1:7" x14ac:dyDescent="0.3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70" t="s">
        <v>115</v>
      </c>
      <c r="C32" s="156"/>
      <c r="D32" s="156"/>
      <c r="E32" s="156"/>
      <c r="F32" s="156"/>
      <c r="G32" s="157"/>
    </row>
    <row r="33" spans="1:7" x14ac:dyDescent="0.3">
      <c r="A33" s="39"/>
      <c r="B33" s="85"/>
      <c r="C33" s="85"/>
      <c r="D33" s="85"/>
      <c r="E33" s="85"/>
      <c r="F33" s="85"/>
      <c r="G33" s="85"/>
    </row>
    <row r="34" spans="1:7" x14ac:dyDescent="0.3">
      <c r="A34" s="39"/>
      <c r="B34" s="85"/>
      <c r="C34" s="85"/>
      <c r="D34" s="85"/>
      <c r="E34" s="85"/>
      <c r="F34" s="85"/>
      <c r="G34" s="85"/>
    </row>
    <row r="35" spans="1:7" x14ac:dyDescent="0.3">
      <c r="A35" s="39"/>
      <c r="B35" s="85"/>
      <c r="C35" s="85"/>
      <c r="D35" s="85"/>
      <c r="E35" s="85"/>
      <c r="F35" s="85"/>
      <c r="G35" s="85"/>
    </row>
    <row r="36" spans="1:7" x14ac:dyDescent="0.3">
      <c r="A36" s="39"/>
      <c r="B36" s="85"/>
      <c r="C36" s="85"/>
      <c r="D36" s="85"/>
      <c r="E36" s="85"/>
      <c r="F36" s="85"/>
      <c r="G36" s="85"/>
    </row>
    <row r="37" spans="1:7" x14ac:dyDescent="0.3">
      <c r="A37" s="39"/>
      <c r="B37" s="85"/>
      <c r="C37" s="85"/>
      <c r="D37" s="85"/>
      <c r="E37" s="85"/>
      <c r="F37" s="85"/>
      <c r="G37" s="85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x14ac:dyDescent="0.3">
      <c r="A41" s="167" t="s">
        <v>117</v>
      </c>
      <c r="B41" s="168"/>
      <c r="C41" s="100"/>
      <c r="D41" s="100"/>
      <c r="E41" s="100"/>
      <c r="F41" s="100"/>
      <c r="G41" s="100"/>
    </row>
    <row r="42" spans="1:7" ht="27" customHeight="1" x14ac:dyDescent="0.3">
      <c r="A42" s="167" t="s">
        <v>118</v>
      </c>
      <c r="B42" s="168"/>
      <c r="C42" s="100"/>
      <c r="D42" s="100"/>
      <c r="E42" s="100"/>
      <c r="F42" s="100"/>
      <c r="G42" s="100"/>
    </row>
    <row r="43" spans="1:7" ht="30" customHeight="1" x14ac:dyDescent="0.3">
      <c r="A43" s="167" t="s">
        <v>119</v>
      </c>
      <c r="B43" s="168"/>
      <c r="C43" s="100"/>
      <c r="D43" s="100"/>
      <c r="E43" s="100"/>
      <c r="F43" s="100"/>
      <c r="G43" s="100"/>
    </row>
  </sheetData>
  <mergeCells count="13">
    <mergeCell ref="B36:G36"/>
    <mergeCell ref="B37:G37"/>
    <mergeCell ref="A41:B41"/>
    <mergeCell ref="A42:B42"/>
    <mergeCell ref="A43:B43"/>
    <mergeCell ref="C41:G41"/>
    <mergeCell ref="C42:G42"/>
    <mergeCell ref="C43:G43"/>
    <mergeCell ref="B32:G32"/>
    <mergeCell ref="B33:G33"/>
    <mergeCell ref="B34:G34"/>
    <mergeCell ref="B35:G35"/>
    <mergeCell ref="A19:G28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ignoredErrors>
    <ignoredError sqref="A6:C6 F6:G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3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3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3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3">
      <c r="C5" t="s">
        <v>101</v>
      </c>
      <c r="E5" t="s">
        <v>122</v>
      </c>
      <c r="F5" t="s">
        <v>127</v>
      </c>
    </row>
    <row r="6" spans="2:6" x14ac:dyDescent="0.3">
      <c r="E6" t="s">
        <v>123</v>
      </c>
    </row>
    <row r="7" spans="2:6" x14ac:dyDescent="0.3">
      <c r="E7" t="s">
        <v>124</v>
      </c>
    </row>
    <row r="8" spans="2:6" x14ac:dyDescent="0.3">
      <c r="E8" t="s">
        <v>125</v>
      </c>
    </row>
    <row r="11" spans="2:6" x14ac:dyDescent="0.3">
      <c r="B11" t="s">
        <v>120</v>
      </c>
    </row>
    <row r="12" spans="2:6" x14ac:dyDescent="0.3">
      <c r="B12" t="s">
        <v>98</v>
      </c>
      <c r="C12" t="s">
        <v>126</v>
      </c>
      <c r="D12" t="s">
        <v>127</v>
      </c>
    </row>
    <row r="13" spans="2:6" x14ac:dyDescent="0.3">
      <c r="B13" t="s">
        <v>128</v>
      </c>
      <c r="C13">
        <v>55</v>
      </c>
      <c r="D13">
        <v>45</v>
      </c>
    </row>
    <row r="14" spans="2:6" x14ac:dyDescent="0.3">
      <c r="B14" t="s">
        <v>129</v>
      </c>
      <c r="C14">
        <v>60</v>
      </c>
      <c r="D14">
        <v>45</v>
      </c>
    </row>
    <row r="15" spans="2:6" x14ac:dyDescent="0.3">
      <c r="B15" t="s">
        <v>130</v>
      </c>
      <c r="C15">
        <v>65</v>
      </c>
      <c r="D15">
        <v>50</v>
      </c>
    </row>
    <row r="16" spans="2:6" x14ac:dyDescent="0.3">
      <c r="B16" t="s">
        <v>131</v>
      </c>
      <c r="C16">
        <v>70</v>
      </c>
      <c r="D16">
        <v>70</v>
      </c>
    </row>
    <row r="17" spans="2:4" x14ac:dyDescent="0.3">
      <c r="B17" t="s">
        <v>132</v>
      </c>
      <c r="C17">
        <f>MIN(EVALUACIÓN!$O$32+10,C15)</f>
        <v>15</v>
      </c>
      <c r="D17">
        <f>MIN(EVALUACIÓN!$O$32+10,D15)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FUENTE</vt:lpstr>
      <vt:lpstr>GEO</vt:lpstr>
      <vt:lpstr>RECEPTOR</vt:lpstr>
      <vt:lpstr>MEDICIÓN</vt:lpstr>
      <vt:lpstr>EVALUACIÓN</vt:lpstr>
      <vt:lpstr>RESUMEN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Tamalok</cp:lastModifiedBy>
  <cp:lastPrinted>2019-02-13T19:20:02Z</cp:lastPrinted>
  <dcterms:created xsi:type="dcterms:W3CDTF">2015-08-04T14:38:52Z</dcterms:created>
  <dcterms:modified xsi:type="dcterms:W3CDTF">2021-08-25T21:55:54Z</dcterms:modified>
</cp:coreProperties>
</file>