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3256" windowHeight="12420" tabRatio="876" activeTab="5"/>
  </bookViews>
  <sheets>
    <sheet name="FUENTE" sheetId="1" r:id="rId1"/>
    <sheet name="GEO" sheetId="2" r:id="rId2"/>
    <sheet name="RECEPTOR" sheetId="7" r:id="rId3"/>
    <sheet name="MEDICIÓN" sheetId="3" r:id="rId4"/>
    <sheet name="EVALUACIÓN" sheetId="4" r:id="rId5"/>
    <sheet name="RESUMEN" sheetId="5" r:id="rId6"/>
    <sheet name="variables" sheetId="6" state="hidden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C32" i="4"/>
  <c r="K20" i="4" l="1"/>
  <c r="C6" i="5" l="1"/>
  <c r="A6" i="5" l="1"/>
  <c r="K29" i="4" l="1"/>
  <c r="K32" i="4" s="1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O32" i="4" l="1"/>
  <c r="C30" i="4"/>
  <c r="E30" i="4" s="1"/>
  <c r="C29" i="4"/>
  <c r="C27" i="4"/>
  <c r="E27" i="4" s="1"/>
  <c r="C26" i="4"/>
  <c r="C24" i="4"/>
  <c r="E24" i="4" s="1"/>
  <c r="C23" i="4"/>
  <c r="C21" i="4"/>
  <c r="E21" i="4" s="1"/>
  <c r="C20" i="4"/>
  <c r="C18" i="4"/>
  <c r="E18" i="4" s="1"/>
  <c r="C17" i="4"/>
  <c r="C15" i="4"/>
  <c r="E15" i="4" s="1"/>
  <c r="C14" i="4"/>
  <c r="C12" i="4"/>
  <c r="E12" i="4" s="1"/>
  <c r="C11" i="4"/>
  <c r="C9" i="4"/>
  <c r="E9" i="4" s="1"/>
  <c r="C8" i="4"/>
  <c r="C6" i="4"/>
  <c r="E6" i="4" s="1"/>
  <c r="C5" i="4"/>
  <c r="G26" i="4" l="1"/>
  <c r="G23" i="4"/>
  <c r="G29" i="4"/>
  <c r="G20" i="4"/>
  <c r="G14" i="4"/>
  <c r="G17" i="4"/>
  <c r="G5" i="4"/>
  <c r="G11" i="4"/>
  <c r="G8" i="4"/>
  <c r="D17" i="6"/>
  <c r="C17" i="6"/>
  <c r="I17" i="4" l="1"/>
  <c r="K17" i="4" l="1"/>
  <c r="M24" i="4" s="1"/>
  <c r="O20" i="4" s="1"/>
  <c r="O17" i="4" l="1"/>
  <c r="B6" i="5" s="1"/>
  <c r="G6" i="5" s="1"/>
</calcChain>
</file>

<file path=xl/comments1.xml><?xml version="1.0" encoding="utf-8"?>
<comments xmlns="http://schemas.openxmlformats.org/spreadsheetml/2006/main">
  <authors>
    <author>Tamara Del Pilar Guiñez Rojas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Tamara Del Pilar Guiñez Rojas: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 xml:space="preserve">Tamara Del Pilar Guiñez Rojas:
Revisarrrrrrrrrr
</t>
        </r>
      </text>
    </comment>
  </commentList>
</comments>
</file>

<file path=xl/sharedStrings.xml><?xml version="1.0" encoding="utf-8"?>
<sst xmlns="http://schemas.openxmlformats.org/spreadsheetml/2006/main" count="287" uniqueCount="169">
  <si>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</si>
  <si>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</si>
  <si>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</si>
  <si>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</si>
  <si>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</si>
  <si>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</si>
  <si>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</si>
  <si>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</si>
  <si>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</si>
  <si>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</si>
  <si>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</si>
  <si>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</si>
  <si>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</si>
  <si>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</si>
  <si>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</si>
  <si>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</si>
  <si>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</si>
  <si>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</si>
  <si>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</si>
  <si>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</si>
  <si>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</si>
  <si>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</si>
  <si>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</si>
  <si>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</si>
  <si>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</si>
  <si>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</si>
  <si>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</si>
  <si>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</si>
  <si>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</si>
  <si>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</si>
  <si>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</si>
  <si>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</si>
  <si>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</si>
  <si>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</si>
  <si>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</si>
  <si>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</si>
  <si>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</si>
  <si>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</si>
  <si>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</si>
  <si>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</si>
  <si>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</si>
  <si>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</si>
  <si>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</si>
  <si>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</si>
  <si>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</si>
  <si>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</si>
  <si>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</si>
  <si>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</si>
  <si>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</si>
  <si>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</si>
  <si>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</si>
  <si>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</si>
  <si>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</si>
  <si>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</si>
  <si>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</si>
  <si>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</si>
  <si>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</si>
  <si>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</si>
  <si>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</si>
  <si>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</si>
  <si>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</si>
  <si>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</si>
  <si>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</si>
  <si>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</si>
  <si>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</si>
  <si>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</si>
  <si>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</si>
  <si>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</si>
  <si>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</si>
  <si>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</si>
  <si>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</si>
  <si>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</si>
  <si>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</si>
  <si>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</si>
  <si>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</si>
  <si>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</si>
  <si>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</si>
  <si>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</si>
  <si>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</si>
  <si>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</si>
  <si>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</si>
  <si>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</si>
  <si>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</si>
  <si>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</si>
  <si>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</si>
  <si>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</si>
  <si>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</si>
  <si>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</si>
  <si>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</si>
  <si>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</si>
  <si>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</si>
  <si>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</si>
  <si>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</si>
  <si>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</si>
  <si>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</si>
  <si>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</si>
  <si>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</si>
  <si>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</si>
  <si>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</si>
  <si>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</si>
  <si>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</si>
  <si>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</si>
  <si>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</si>
  <si>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</si>
  <si>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</si>
  <si>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</si>
  <si>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</si>
  <si>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</si>
  <si>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</si>
  <si>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</si>
  <si>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</si>
  <si>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</si>
  <si>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</si>
  <si>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</si>
  <si>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</si>
  <si>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</si>
  <si>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</si>
  <si>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</si>
  <si>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</si>
  <si>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</si>
  <si>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</si>
  <si>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</si>
  <si>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</si>
  <si>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</si>
  <si>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</si>
  <si>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</si>
  <si>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</si>
  <si>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</si>
  <si>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</si>
  <si>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</si>
  <si>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</si>
  <si>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</si>
  <si>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</si>
  <si>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</si>
  <si>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</si>
  <si>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</si>
  <si>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</si>
  <si>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</si>
  <si>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</si>
  <si>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</si>
  <si>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 84</t>
  </si>
  <si>
    <t>A</t>
  </si>
  <si>
    <t xml:space="preserve">Lenta </t>
  </si>
  <si>
    <t>01dB</t>
  </si>
  <si>
    <t>FUSION 40CD</t>
  </si>
  <si>
    <t>19S</t>
  </si>
  <si>
    <t>Receptor</t>
  </si>
  <si>
    <t>Emisor</t>
  </si>
  <si>
    <t>Google Earth</t>
  </si>
  <si>
    <t xml:space="preserve">No se percibió ruido de fondo </t>
  </si>
  <si>
    <t>TR-DTE-L-19-PVE-71342</t>
  </si>
  <si>
    <t>CAL31</t>
  </si>
  <si>
    <t>Tamara Guiñez</t>
  </si>
  <si>
    <t>19 S</t>
  </si>
  <si>
    <t>UR</t>
  </si>
  <si>
    <t>Balcon</t>
  </si>
  <si>
    <t>344984.73 m E</t>
  </si>
  <si>
    <t>6301206.88 m S</t>
  </si>
  <si>
    <t>Medical International Laboratories Corporation S.A. (MINTLAB)</t>
  </si>
  <si>
    <t>Nueva Andrés Bello N°1940</t>
  </si>
  <si>
    <t>96.581.370-5</t>
  </si>
  <si>
    <t>Recptor 1</t>
  </si>
  <si>
    <t>345080.60 m E</t>
  </si>
  <si>
    <t>6301218.86 m S</t>
  </si>
  <si>
    <t>Independencia</t>
  </si>
  <si>
    <t xml:space="preserve">Nueva Andres Bello </t>
  </si>
  <si>
    <t>1890 Depto. 907</t>
  </si>
  <si>
    <t>522 KM</t>
  </si>
  <si>
    <t>Zona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</si>
</sst>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justify" vertical="center" wrapText="1"/>
      <protection locked="0"/>
    </xf>
    <xf numFmtId="0" fontId="1" fillId="4" borderId="10" xfId="0" applyFont="1" applyFill="1" applyBorder="1" applyAlignment="1" applyProtection="1">
      <alignment horizontal="justify" vertical="center" wrapText="1"/>
      <protection locked="0"/>
    </xf>
    <xf numFmtId="0" fontId="1" fillId="4" borderId="11" xfId="0" applyFont="1" applyFill="1" applyBorder="1" applyAlignment="1" applyProtection="1">
      <alignment horizontal="justify" vertical="center" wrapText="1"/>
      <protection locked="0"/>
    </xf>
    <xf numFmtId="0" fontId="1" fillId="4" borderId="8" xfId="0" applyFont="1" applyFill="1" applyBorder="1" applyAlignment="1" applyProtection="1">
      <alignment horizontal="justify" vertical="center" wrapText="1"/>
      <protection locked="0"/>
    </xf>
    <xf numFmtId="0" fontId="1" fillId="4" borderId="0" xfId="0" applyFont="1" applyFill="1" applyAlignment="1" applyProtection="1">
      <alignment horizontal="justify" vertical="center" wrapText="1"/>
      <protection locked="0"/>
    </xf>
    <xf numFmtId="0" fontId="1" fillId="4" borderId="6" xfId="0" applyFont="1" applyFill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 applyProtection="1">
      <alignment horizontal="justify" vertical="center" wrapText="1"/>
      <protection locked="0"/>
    </xf>
    <xf numFmtId="0" fontId="1" fillId="4" borderId="7" xfId="0" applyFont="1" applyFill="1" applyBorder="1" applyAlignment="1" applyProtection="1">
      <alignment horizontal="justify" vertical="center" wrapText="1"/>
      <protection locked="0"/>
    </xf>
    <xf numFmtId="0" fontId="1" fillId="4" borderId="13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 applyProtection="1">
      <alignment horizontal="justify" vertical="center"/>
      <protection locked="0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45720</xdr:rowOff>
        </xdr:from>
        <xdr:to>
          <xdr:col>3</xdr:col>
          <xdr:colOff>198120</xdr:colOff>
          <xdr:row>14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16</xdr:row>
          <xdr:rowOff>38100</xdr:rowOff>
        </xdr:from>
        <xdr:to>
          <xdr:col>3</xdr:col>
          <xdr:colOff>198120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45720</xdr:rowOff>
        </xdr:from>
        <xdr:to>
          <xdr:col>4</xdr:col>
          <xdr:colOff>0</xdr:colOff>
          <xdr:row>19</xdr:row>
          <xdr:rowOff>274320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45720</xdr:rowOff>
        </xdr:from>
        <xdr:to>
          <xdr:col>3</xdr:col>
          <xdr:colOff>274320</xdr:colOff>
          <xdr:row>21</xdr:row>
          <xdr:rowOff>274320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45720</xdr:rowOff>
        </xdr:from>
        <xdr:to>
          <xdr:col>5</xdr:col>
          <xdr:colOff>198120</xdr:colOff>
          <xdr:row>14</xdr:row>
          <xdr:rowOff>274320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45720</xdr:rowOff>
        </xdr:from>
        <xdr:to>
          <xdr:col>5</xdr:col>
          <xdr:colOff>449580</xdr:colOff>
          <xdr:row>15</xdr:row>
          <xdr:rowOff>274320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45720</xdr:rowOff>
        </xdr:from>
        <xdr:to>
          <xdr:col>5</xdr:col>
          <xdr:colOff>617220</xdr:colOff>
          <xdr:row>16</xdr:row>
          <xdr:rowOff>274320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45720</xdr:rowOff>
        </xdr:from>
        <xdr:to>
          <xdr:col>5</xdr:col>
          <xdr:colOff>198120</xdr:colOff>
          <xdr:row>17</xdr:row>
          <xdr:rowOff>274320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45720</xdr:rowOff>
        </xdr:from>
        <xdr:to>
          <xdr:col>5</xdr:col>
          <xdr:colOff>617220</xdr:colOff>
          <xdr:row>18</xdr:row>
          <xdr:rowOff>274320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45720</xdr:rowOff>
        </xdr:from>
        <xdr:to>
          <xdr:col>5</xdr:col>
          <xdr:colOff>533400</xdr:colOff>
          <xdr:row>19</xdr:row>
          <xdr:rowOff>274320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45720</xdr:rowOff>
        </xdr:from>
        <xdr:to>
          <xdr:col>5</xdr:col>
          <xdr:colOff>640080</xdr:colOff>
          <xdr:row>20</xdr:row>
          <xdr:rowOff>274320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45720</xdr:rowOff>
        </xdr:from>
        <xdr:to>
          <xdr:col>5</xdr:col>
          <xdr:colOff>198120</xdr:colOff>
          <xdr:row>21</xdr:row>
          <xdr:rowOff>274320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45720</xdr:rowOff>
        </xdr:from>
        <xdr:to>
          <xdr:col>7</xdr:col>
          <xdr:colOff>198120</xdr:colOff>
          <xdr:row>14</xdr:row>
          <xdr:rowOff>274320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45720</xdr:rowOff>
        </xdr:from>
        <xdr:to>
          <xdr:col>7</xdr:col>
          <xdr:colOff>480060</xdr:colOff>
          <xdr:row>15</xdr:row>
          <xdr:rowOff>274320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45720</xdr:rowOff>
        </xdr:from>
        <xdr:to>
          <xdr:col>7</xdr:col>
          <xdr:colOff>198120</xdr:colOff>
          <xdr:row>16</xdr:row>
          <xdr:rowOff>274320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45720</xdr:rowOff>
        </xdr:from>
        <xdr:to>
          <xdr:col>7</xdr:col>
          <xdr:colOff>297180</xdr:colOff>
          <xdr:row>17</xdr:row>
          <xdr:rowOff>274320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45720</xdr:rowOff>
        </xdr:from>
        <xdr:to>
          <xdr:col>7</xdr:col>
          <xdr:colOff>594360</xdr:colOff>
          <xdr:row>18</xdr:row>
          <xdr:rowOff>274320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297180</xdr:rowOff>
        </xdr:from>
        <xdr:to>
          <xdr:col>7</xdr:col>
          <xdr:colOff>464820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45720</xdr:rowOff>
        </xdr:from>
        <xdr:to>
          <xdr:col>7</xdr:col>
          <xdr:colOff>403860</xdr:colOff>
          <xdr:row>20</xdr:row>
          <xdr:rowOff>274320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45720</xdr:rowOff>
        </xdr:from>
        <xdr:to>
          <xdr:col>7</xdr:col>
          <xdr:colOff>198120</xdr:colOff>
          <xdr:row>21</xdr:row>
          <xdr:rowOff>274320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45720</xdr:rowOff>
        </xdr:from>
        <xdr:to>
          <xdr:col>9</xdr:col>
          <xdr:colOff>312420</xdr:colOff>
          <xdr:row>14</xdr:row>
          <xdr:rowOff>274320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45720</xdr:rowOff>
        </xdr:from>
        <xdr:to>
          <xdr:col>9</xdr:col>
          <xdr:colOff>312420</xdr:colOff>
          <xdr:row>15</xdr:row>
          <xdr:rowOff>274320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45720</xdr:rowOff>
        </xdr:from>
        <xdr:to>
          <xdr:col>9</xdr:col>
          <xdr:colOff>312420</xdr:colOff>
          <xdr:row>16</xdr:row>
          <xdr:rowOff>274320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45720</xdr:rowOff>
        </xdr:from>
        <xdr:to>
          <xdr:col>9</xdr:col>
          <xdr:colOff>312420</xdr:colOff>
          <xdr:row>17</xdr:row>
          <xdr:rowOff>274320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45720</xdr:rowOff>
        </xdr:from>
        <xdr:to>
          <xdr:col>9</xdr:col>
          <xdr:colOff>312420</xdr:colOff>
          <xdr:row>18</xdr:row>
          <xdr:rowOff>274320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45720</xdr:rowOff>
        </xdr:from>
        <xdr:to>
          <xdr:col>9</xdr:col>
          <xdr:colOff>312420</xdr:colOff>
          <xdr:row>19</xdr:row>
          <xdr:rowOff>274320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45720</xdr:rowOff>
        </xdr:from>
        <xdr:to>
          <xdr:col>9</xdr:col>
          <xdr:colOff>312420</xdr:colOff>
          <xdr:row>20</xdr:row>
          <xdr:rowOff>274320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45720</xdr:rowOff>
        </xdr:from>
        <xdr:to>
          <xdr:col>9</xdr:col>
          <xdr:colOff>312420</xdr:colOff>
          <xdr:row>21</xdr:row>
          <xdr:rowOff>274320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35</xdr:row>
          <xdr:rowOff>38100</xdr:rowOff>
        </xdr:from>
        <xdr:to>
          <xdr:col>4</xdr:col>
          <xdr:colOff>289560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35</xdr:row>
          <xdr:rowOff>38100</xdr:rowOff>
        </xdr:from>
        <xdr:to>
          <xdr:col>8</xdr:col>
          <xdr:colOff>121920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1</xdr:row>
          <xdr:rowOff>160020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</xdr:row>
          <xdr:rowOff>182880</xdr:rowOff>
        </xdr:from>
        <xdr:to>
          <xdr:col>7</xdr:col>
          <xdr:colOff>541020</xdr:colOff>
          <xdr:row>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168673</xdr:colOff>
      <xdr:row>35</xdr:row>
      <xdr:rowOff>59531</xdr:rowOff>
    </xdr:from>
    <xdr:to>
      <xdr:col>4</xdr:col>
      <xdr:colOff>476251</xdr:colOff>
      <xdr:row>36</xdr:row>
      <xdr:rowOff>178593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673" y="6707187"/>
          <a:ext cx="307578" cy="307578"/>
        </a:xfrm>
        <a:prstGeom prst="rect">
          <a:avLst/>
        </a:prstGeom>
      </xdr:spPr>
    </xdr:pic>
    <xdr:clientData/>
  </xdr:twoCellAnchor>
  <xdr:twoCellAnchor editAs="oneCell">
    <xdr:from>
      <xdr:col>0</xdr:col>
      <xdr:colOff>128984</xdr:colOff>
      <xdr:row>35</xdr:row>
      <xdr:rowOff>69453</xdr:rowOff>
    </xdr:from>
    <xdr:to>
      <xdr:col>0</xdr:col>
      <xdr:colOff>436562</xdr:colOff>
      <xdr:row>37</xdr:row>
      <xdr:rowOff>-1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84" y="6717109"/>
          <a:ext cx="307578" cy="307578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4</xdr:row>
      <xdr:rowOff>7936</xdr:rowOff>
    </xdr:from>
    <xdr:to>
      <xdr:col>7</xdr:col>
      <xdr:colOff>1188412</xdr:colOff>
      <xdr:row>22</xdr:row>
      <xdr:rowOff>15336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8" y="793749"/>
          <a:ext cx="6125537" cy="329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23</xdr:row>
          <xdr:rowOff>114300</xdr:rowOff>
        </xdr:from>
        <xdr:to>
          <xdr:col>3</xdr:col>
          <xdr:colOff>495300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23</xdr:row>
          <xdr:rowOff>106680</xdr:rowOff>
        </xdr:from>
        <xdr:to>
          <xdr:col>5</xdr:col>
          <xdr:colOff>762000</xdr:colOff>
          <xdr:row>23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22860</xdr:rowOff>
        </xdr:from>
        <xdr:to>
          <xdr:col>3</xdr:col>
          <xdr:colOff>426720</xdr:colOff>
          <xdr:row>20</xdr:row>
          <xdr:rowOff>182880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20</xdr:row>
          <xdr:rowOff>22860</xdr:rowOff>
        </xdr:from>
        <xdr:to>
          <xdr:col>5</xdr:col>
          <xdr:colOff>731520</xdr:colOff>
          <xdr:row>20</xdr:row>
          <xdr:rowOff>182880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22860</xdr:rowOff>
        </xdr:from>
        <xdr:to>
          <xdr:col>3</xdr:col>
          <xdr:colOff>518160</xdr:colOff>
          <xdr:row>21</xdr:row>
          <xdr:rowOff>182880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21</xdr:row>
          <xdr:rowOff>22860</xdr:rowOff>
        </xdr:from>
        <xdr:to>
          <xdr:col>5</xdr:col>
          <xdr:colOff>822960</xdr:colOff>
          <xdr:row>21</xdr:row>
          <xdr:rowOff>182880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</xdr:row>
          <xdr:rowOff>76200</xdr:rowOff>
        </xdr:from>
        <xdr:to>
          <xdr:col>2</xdr:col>
          <xdr:colOff>754380</xdr:colOff>
          <xdr:row>12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76200</xdr:rowOff>
        </xdr:from>
        <xdr:to>
          <xdr:col>3</xdr:col>
          <xdr:colOff>723900</xdr:colOff>
          <xdr:row>12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12</xdr:row>
          <xdr:rowOff>76200</xdr:rowOff>
        </xdr:from>
        <xdr:to>
          <xdr:col>4</xdr:col>
          <xdr:colOff>716280</xdr:colOff>
          <xdr:row>12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731520</xdr:colOff>
          <xdr:row>12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68580</xdr:rowOff>
        </xdr:from>
        <xdr:to>
          <xdr:col>6</xdr:col>
          <xdr:colOff>792480</xdr:colOff>
          <xdr:row>12</xdr:row>
          <xdr:rowOff>274320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228600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76200</xdr:rowOff>
        </xdr:from>
        <xdr:to>
          <xdr:col>2</xdr:col>
          <xdr:colOff>563880</xdr:colOff>
          <xdr:row>35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35</xdr:row>
          <xdr:rowOff>68580</xdr:rowOff>
        </xdr:from>
        <xdr:to>
          <xdr:col>6</xdr:col>
          <xdr:colOff>304800</xdr:colOff>
          <xdr:row>35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161925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/>
      </xdr:nvSpPr>
      <xdr:spPr>
        <a:xfrm>
          <a:off x="5477448" y="5083816"/>
          <a:ext cx="1074944" cy="81533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- 1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13</xdr:col>
      <xdr:colOff>238125</xdr:colOff>
      <xdr:row>16</xdr:row>
      <xdr:rowOff>114300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CxnSpPr/>
      </xdr:nvCxnSpPr>
      <xdr:spPr>
        <a:xfrm>
          <a:off x="4491990" y="3811905"/>
          <a:ext cx="1003935" cy="762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pageSetUpPr fitToPage="1"/>
  </sheetPr>
  <dimension ref="A1:J69"/>
  <sheetViews>
    <sheetView showGridLines="0" view="pageLayout" topLeftCell="A7" zoomScaleNormal="100" workbookViewId="0">
      <selection activeCell="A13" sqref="A13:J13"/>
    </sheetView>
  </sheetViews>
  <sheetFormatPr baseColWidth="10" defaultColWidth="11.44140625" defaultRowHeight="14.4" x14ac:dyDescent="0.3"/>
  <cols>
    <col min="1" max="2" width="11.44140625" style="28" customWidth="1"/>
    <col min="3" max="8" width="9" style="28" customWidth="1"/>
    <col min="9" max="9" width="7.44140625" style="28" customWidth="1"/>
    <col min="10" max="10" width="4.88671875" style="28" customWidth="1"/>
    <col min="11" max="12" width="11.44140625" style="28"/>
    <col min="13" max="13" width="17" style="28" customWidth="1"/>
    <col min="14" max="16384" width="11.44140625" style="28"/>
  </cols>
  <sheetData>
    <row r="1" spans="1:10" ht="18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" x14ac:dyDescent="0.25">
      <c r="A2"/>
      <c r="B2"/>
      <c r="C2"/>
      <c r="D2"/>
      <c r="E2"/>
      <c r="F2"/>
      <c r="G2"/>
      <c r="H2"/>
      <c r="I2"/>
      <c r="J2"/>
    </row>
    <row r="3" spans="1:10" x14ac:dyDescent="0.3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3"/>
    </row>
    <row r="4" spans="1:10" ht="15" x14ac:dyDescent="0.25">
      <c r="A4"/>
      <c r="B4" s="1"/>
      <c r="C4" s="1"/>
      <c r="D4"/>
      <c r="E4"/>
      <c r="F4"/>
      <c r="G4"/>
      <c r="H4"/>
      <c r="I4"/>
      <c r="J4"/>
    </row>
    <row r="5" spans="1:10" x14ac:dyDescent="0.3">
      <c r="A5" s="68" t="s">
        <v>2</v>
      </c>
      <c r="B5" s="68"/>
      <c r="C5" s="57" t="s">
        <v>158</v>
      </c>
      <c r="D5" s="57"/>
      <c r="E5" s="57"/>
      <c r="F5" s="57"/>
      <c r="G5" s="57"/>
      <c r="H5" s="57"/>
      <c r="I5" s="57"/>
      <c r="J5" s="57"/>
    </row>
    <row r="6" spans="1:10" x14ac:dyDescent="0.3">
      <c r="A6" s="68" t="s">
        <v>3</v>
      </c>
      <c r="B6" s="68"/>
      <c r="C6" s="57" t="s">
        <v>160</v>
      </c>
      <c r="D6" s="57"/>
      <c r="E6" s="57"/>
      <c r="F6" s="57"/>
      <c r="G6" s="57"/>
      <c r="H6" s="57"/>
      <c r="I6" s="57"/>
      <c r="J6" s="57"/>
    </row>
    <row r="7" spans="1:10" x14ac:dyDescent="0.3">
      <c r="A7" s="68" t="s">
        <v>4</v>
      </c>
      <c r="B7" s="68"/>
      <c r="C7" s="57" t="s">
        <v>159</v>
      </c>
      <c r="D7" s="57"/>
      <c r="E7" s="57"/>
      <c r="F7" s="57"/>
      <c r="G7" s="57"/>
      <c r="H7" s="57"/>
      <c r="I7" s="57"/>
      <c r="J7" s="57"/>
    </row>
    <row r="8" spans="1:10" x14ac:dyDescent="0.3">
      <c r="A8" s="68" t="s">
        <v>5</v>
      </c>
      <c r="B8" s="68"/>
      <c r="C8" s="57"/>
      <c r="D8" s="57"/>
      <c r="E8" s="57"/>
      <c r="F8" s="57"/>
      <c r="G8" s="57"/>
      <c r="H8" s="57"/>
      <c r="I8" s="57"/>
      <c r="J8" s="57"/>
    </row>
    <row r="9" spans="1:10" ht="36" customHeight="1" x14ac:dyDescent="0.3">
      <c r="A9" s="68" t="s">
        <v>6</v>
      </c>
      <c r="B9" s="68"/>
      <c r="C9" s="57" t="s">
        <v>168</v>
      </c>
      <c r="D9" s="57"/>
      <c r="E9" s="57"/>
      <c r="F9" s="57"/>
      <c r="G9" s="57"/>
      <c r="H9" s="57"/>
      <c r="I9" s="57"/>
      <c r="J9" s="57"/>
    </row>
    <row r="10" spans="1:10" ht="15" x14ac:dyDescent="0.25">
      <c r="A10" s="68" t="s">
        <v>7</v>
      </c>
      <c r="B10" s="68"/>
      <c r="C10" s="71" t="s">
        <v>140</v>
      </c>
      <c r="D10" s="71"/>
      <c r="E10" s="68" t="s">
        <v>8</v>
      </c>
      <c r="F10" s="68"/>
      <c r="G10" s="57" t="s">
        <v>145</v>
      </c>
      <c r="H10" s="57"/>
      <c r="I10" s="57"/>
      <c r="J10" s="57"/>
    </row>
    <row r="11" spans="1:10" x14ac:dyDescent="0.3">
      <c r="A11" s="68" t="s">
        <v>9</v>
      </c>
      <c r="B11" s="68"/>
      <c r="C11" s="57" t="s">
        <v>157</v>
      </c>
      <c r="D11" s="57"/>
      <c r="E11" s="68" t="s">
        <v>10</v>
      </c>
      <c r="F11" s="68"/>
      <c r="G11" s="57" t="s">
        <v>156</v>
      </c>
      <c r="H11" s="57"/>
      <c r="I11" s="57"/>
      <c r="J11" s="57"/>
    </row>
    <row r="12" spans="1:10" ht="14.25" customHeight="1" x14ac:dyDescent="0.25">
      <c r="A12"/>
      <c r="B12"/>
      <c r="C12"/>
      <c r="D12"/>
      <c r="E12"/>
      <c r="F12"/>
      <c r="G12"/>
      <c r="H12"/>
      <c r="I12"/>
      <c r="J12"/>
    </row>
    <row r="13" spans="1:10" x14ac:dyDescent="0.3">
      <c r="A13" s="54" t="s">
        <v>11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0" ht="15" x14ac:dyDescent="0.25">
      <c r="A14"/>
      <c r="B14"/>
      <c r="C14"/>
      <c r="D14"/>
      <c r="E14"/>
      <c r="F14"/>
      <c r="G14"/>
      <c r="H14"/>
      <c r="I14"/>
      <c r="J14"/>
    </row>
    <row r="15" spans="1:10" ht="25.5" customHeight="1" x14ac:dyDescent="0.25">
      <c r="A15" s="68" t="s">
        <v>12</v>
      </c>
      <c r="B15" s="68"/>
      <c r="C15" s="61"/>
      <c r="D15" s="61"/>
      <c r="E15" s="62"/>
      <c r="F15" s="62"/>
      <c r="G15" s="61"/>
      <c r="H15" s="61"/>
      <c r="I15" s="61"/>
      <c r="J15" s="61"/>
    </row>
    <row r="16" spans="1:10" ht="25.5" customHeight="1" x14ac:dyDescent="0.25">
      <c r="A16" s="68" t="s">
        <v>13</v>
      </c>
      <c r="B16" s="68"/>
      <c r="C16" s="61"/>
      <c r="D16" s="61"/>
      <c r="E16" s="63"/>
      <c r="F16" s="64"/>
      <c r="G16" s="61"/>
      <c r="H16" s="61"/>
      <c r="I16" s="61"/>
      <c r="J16" s="61"/>
    </row>
    <row r="17" spans="1:10" ht="25.5" customHeight="1" x14ac:dyDescent="0.25">
      <c r="A17" s="68" t="s">
        <v>14</v>
      </c>
      <c r="B17" s="68"/>
      <c r="C17" s="61"/>
      <c r="D17" s="61"/>
      <c r="E17" s="62"/>
      <c r="F17" s="62"/>
      <c r="G17" s="61"/>
      <c r="H17" s="61"/>
      <c r="I17" s="61"/>
      <c r="J17" s="61"/>
    </row>
    <row r="18" spans="1:10" ht="25.5" customHeight="1" x14ac:dyDescent="0.25">
      <c r="A18" s="68" t="s">
        <v>15</v>
      </c>
      <c r="B18" s="68"/>
      <c r="C18" s="61"/>
      <c r="D18" s="61"/>
      <c r="E18" s="62"/>
      <c r="F18" s="62"/>
      <c r="G18" s="61"/>
      <c r="H18" s="61"/>
      <c r="I18" s="61"/>
      <c r="J18" s="61"/>
    </row>
    <row r="19" spans="1:10" ht="25.5" customHeight="1" x14ac:dyDescent="0.25">
      <c r="A19" s="68" t="s">
        <v>16</v>
      </c>
      <c r="B19" s="68"/>
      <c r="C19" s="61"/>
      <c r="D19" s="61"/>
      <c r="E19" s="72"/>
      <c r="F19" s="73"/>
      <c r="G19" s="61"/>
      <c r="H19" s="61"/>
      <c r="I19" s="61"/>
      <c r="J19" s="61"/>
    </row>
    <row r="20" spans="1:10" ht="25.5" customHeight="1" x14ac:dyDescent="0.25">
      <c r="A20" s="68" t="s">
        <v>17</v>
      </c>
      <c r="B20" s="68"/>
      <c r="C20" s="66"/>
      <c r="D20" s="61"/>
      <c r="E20" s="62"/>
      <c r="F20" s="62"/>
      <c r="G20" s="66"/>
      <c r="H20" s="61"/>
      <c r="I20" s="61"/>
      <c r="J20" s="61"/>
    </row>
    <row r="21" spans="1:10" ht="25.5" customHeight="1" x14ac:dyDescent="0.3">
      <c r="A21" s="68" t="s">
        <v>18</v>
      </c>
      <c r="B21" s="68"/>
      <c r="C21" s="61"/>
      <c r="D21" s="61"/>
      <c r="E21" s="67"/>
      <c r="F21" s="62"/>
      <c r="G21" s="61"/>
      <c r="H21" s="61"/>
      <c r="I21" s="61"/>
      <c r="J21" s="61"/>
    </row>
    <row r="22" spans="1:10" ht="25.5" customHeight="1" x14ac:dyDescent="0.25">
      <c r="A22" s="68" t="s">
        <v>19</v>
      </c>
      <c r="B22" s="68"/>
      <c r="C22" s="61"/>
      <c r="D22" s="61"/>
      <c r="E22" s="62"/>
      <c r="F22" s="62"/>
      <c r="G22" s="61"/>
      <c r="H22" s="61"/>
      <c r="I22" s="61"/>
      <c r="J22" s="61"/>
    </row>
    <row r="23" spans="1:10" ht="25.5" customHeight="1" x14ac:dyDescent="0.25">
      <c r="A23" s="68" t="s">
        <v>20</v>
      </c>
      <c r="B23" s="68"/>
      <c r="C23" s="58"/>
      <c r="D23" s="59"/>
      <c r="E23" s="59"/>
      <c r="F23" s="59"/>
      <c r="G23" s="59"/>
      <c r="H23" s="59"/>
      <c r="I23" s="59"/>
      <c r="J23" s="60"/>
    </row>
    <row r="24" spans="1:10" ht="15" x14ac:dyDescent="0.25">
      <c r="A24"/>
      <c r="B24"/>
      <c r="C24"/>
      <c r="D24"/>
      <c r="E24"/>
      <c r="F24"/>
      <c r="G24"/>
      <c r="H24"/>
      <c r="I24"/>
      <c r="J24"/>
    </row>
    <row r="25" spans="1:10" x14ac:dyDescent="0.3">
      <c r="A25" s="51" t="s">
        <v>21</v>
      </c>
      <c r="B25" s="52"/>
      <c r="C25" s="52"/>
      <c r="D25" s="52"/>
      <c r="E25" s="52"/>
      <c r="F25" s="52"/>
      <c r="G25" s="52"/>
      <c r="H25" s="52"/>
      <c r="I25" s="52"/>
      <c r="J25" s="53"/>
    </row>
    <row r="26" spans="1:10" ht="15" x14ac:dyDescent="0.25">
      <c r="A26"/>
      <c r="B26"/>
      <c r="C26"/>
      <c r="D26"/>
      <c r="E26"/>
      <c r="F26"/>
      <c r="G26"/>
      <c r="H26"/>
      <c r="I26"/>
      <c r="J26"/>
    </row>
    <row r="27" spans="1:10" ht="15.75" customHeight="1" x14ac:dyDescent="0.3">
      <c r="A27" s="65" t="s">
        <v>22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3">
      <c r="A28" s="7" t="s">
        <v>32</v>
      </c>
      <c r="B28" s="57" t="s">
        <v>143</v>
      </c>
      <c r="C28" s="57"/>
      <c r="D28" s="7" t="s">
        <v>23</v>
      </c>
      <c r="E28" s="77" t="s">
        <v>144</v>
      </c>
      <c r="F28" s="77"/>
      <c r="G28" s="7" t="s">
        <v>24</v>
      </c>
      <c r="H28" s="57">
        <v>12223</v>
      </c>
      <c r="I28" s="57"/>
      <c r="J28" s="57"/>
    </row>
    <row r="29" spans="1:10" x14ac:dyDescent="0.3">
      <c r="A29" s="68" t="s">
        <v>25</v>
      </c>
      <c r="B29" s="68"/>
      <c r="C29" s="68"/>
      <c r="D29" s="68"/>
      <c r="E29" s="69">
        <v>43565</v>
      </c>
      <c r="F29" s="57"/>
      <c r="G29" s="57"/>
      <c r="H29" s="57"/>
      <c r="I29" s="57"/>
      <c r="J29" s="57"/>
    </row>
    <row r="30" spans="1:10" ht="15" customHeight="1" x14ac:dyDescent="0.3">
      <c r="A30" s="68" t="s">
        <v>26</v>
      </c>
      <c r="B30" s="68"/>
      <c r="C30" s="68"/>
      <c r="D30" s="68"/>
      <c r="E30" s="70" t="s">
        <v>150</v>
      </c>
      <c r="F30" s="70"/>
      <c r="G30" s="70"/>
      <c r="H30" s="70"/>
      <c r="I30" s="70"/>
      <c r="J30" s="70"/>
    </row>
    <row r="31" spans="1:10" ht="15.75" customHeight="1" x14ac:dyDescent="0.3">
      <c r="A31" s="65" t="s">
        <v>27</v>
      </c>
      <c r="B31" s="65"/>
      <c r="C31" s="65"/>
      <c r="D31" s="65"/>
      <c r="E31" s="65"/>
      <c r="F31" s="65"/>
      <c r="G31" s="65"/>
      <c r="H31" s="65"/>
      <c r="I31" s="65"/>
      <c r="J31" s="65"/>
    </row>
    <row r="32" spans="1:10" x14ac:dyDescent="0.3">
      <c r="A32" s="7" t="s">
        <v>32</v>
      </c>
      <c r="B32" s="28" t="s">
        <v>143</v>
      </c>
      <c r="D32" s="34" t="s">
        <v>23</v>
      </c>
      <c r="E32" s="28" t="s">
        <v>151</v>
      </c>
      <c r="G32" s="7" t="s">
        <v>24</v>
      </c>
      <c r="H32" s="28">
        <v>88150</v>
      </c>
    </row>
    <row r="33" spans="1:10" ht="15.75" customHeight="1" x14ac:dyDescent="0.3">
      <c r="A33" s="68" t="s">
        <v>25</v>
      </c>
      <c r="B33" s="68"/>
      <c r="C33" s="68"/>
      <c r="D33" s="68"/>
      <c r="E33" s="78">
        <v>43565</v>
      </c>
      <c r="F33" s="70"/>
      <c r="G33" s="70"/>
      <c r="H33" s="70"/>
      <c r="I33" s="70"/>
      <c r="J33" s="70"/>
    </row>
    <row r="34" spans="1:10" ht="15.75" customHeight="1" x14ac:dyDescent="0.3">
      <c r="A34" s="68" t="s">
        <v>26</v>
      </c>
      <c r="B34" s="68"/>
      <c r="C34" s="68"/>
      <c r="D34" s="68"/>
      <c r="E34" s="57" t="s">
        <v>150</v>
      </c>
      <c r="F34" s="57"/>
      <c r="G34" s="57"/>
      <c r="H34" s="57"/>
      <c r="I34" s="57"/>
      <c r="J34" s="57"/>
    </row>
    <row r="35" spans="1:10" ht="15.75" customHeight="1" x14ac:dyDescent="0.3">
      <c r="A35" s="68" t="s">
        <v>28</v>
      </c>
      <c r="B35" s="68"/>
      <c r="C35" s="71" t="s">
        <v>141</v>
      </c>
      <c r="D35" s="71"/>
      <c r="E35" s="71"/>
      <c r="F35" s="80" t="s">
        <v>29</v>
      </c>
      <c r="G35" s="80"/>
      <c r="H35" s="81" t="s">
        <v>142</v>
      </c>
      <c r="I35" s="81"/>
      <c r="J35" s="81"/>
    </row>
    <row r="36" spans="1:10" ht="25.5" customHeight="1" x14ac:dyDescent="0.3">
      <c r="A36" s="68" t="s">
        <v>30</v>
      </c>
      <c r="B36" s="68"/>
      <c r="C36" s="79"/>
      <c r="D36" s="79"/>
      <c r="E36" s="79"/>
      <c r="F36" s="79"/>
      <c r="G36" s="79"/>
      <c r="H36" s="79"/>
      <c r="I36" s="79"/>
      <c r="J36" s="79"/>
    </row>
    <row r="37" spans="1:10" ht="15.75" customHeight="1" x14ac:dyDescent="0.3">
      <c r="A37" s="74" t="s">
        <v>31</v>
      </c>
      <c r="B37" s="75"/>
      <c r="C37" s="75"/>
      <c r="D37" s="75"/>
      <c r="E37" s="75"/>
      <c r="F37" s="75"/>
      <c r="G37" s="75"/>
      <c r="H37" s="75"/>
      <c r="I37" s="75"/>
      <c r="J37" s="76"/>
    </row>
    <row r="38" spans="1:10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3"/>
  </sheetData>
  <mergeCells count="85"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I15:J15"/>
    <mergeCell ref="C16:D16"/>
    <mergeCell ref="A37:J37"/>
    <mergeCell ref="B28:C28"/>
    <mergeCell ref="E28:F28"/>
    <mergeCell ref="H28:J28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C15:D15"/>
    <mergeCell ref="C19:D19"/>
    <mergeCell ref="E19:F19"/>
    <mergeCell ref="E15:F15"/>
    <mergeCell ref="G15:H15"/>
    <mergeCell ref="C11:D11"/>
    <mergeCell ref="C5:J5"/>
    <mergeCell ref="C10:D10"/>
    <mergeCell ref="C6:J6"/>
    <mergeCell ref="C7:J7"/>
    <mergeCell ref="C8:J8"/>
    <mergeCell ref="E10:F10"/>
    <mergeCell ref="E11:F11"/>
    <mergeCell ref="I17:J17"/>
    <mergeCell ref="G17:H17"/>
    <mergeCell ref="E17:F17"/>
    <mergeCell ref="G19:H19"/>
    <mergeCell ref="C22:D22"/>
    <mergeCell ref="A31:J31"/>
    <mergeCell ref="E29:J29"/>
    <mergeCell ref="E30:J30"/>
    <mergeCell ref="A29:D29"/>
    <mergeCell ref="A30:D30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A20:B20"/>
    <mergeCell ref="A1:J1"/>
    <mergeCell ref="A3:J3"/>
    <mergeCell ref="A13:J13"/>
    <mergeCell ref="A25:J25"/>
    <mergeCell ref="C9:J9"/>
    <mergeCell ref="G10:J10"/>
    <mergeCell ref="G11:J11"/>
    <mergeCell ref="C23:J23"/>
    <mergeCell ref="C17:D17"/>
    <mergeCell ref="C18:D18"/>
    <mergeCell ref="E18:F18"/>
    <mergeCell ref="G18:H18"/>
    <mergeCell ref="I18:J18"/>
    <mergeCell ref="E16:F16"/>
    <mergeCell ref="G16:H16"/>
    <mergeCell ref="I16:J16"/>
  </mergeCells>
  <pageMargins left="0.7" right="0.7" top="0.75" bottom="0.75" header="0.3" footer="0.3"/>
  <pageSetup paperSize="122" scale="97"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45720</xdr:rowOff>
                  </from>
                  <to>
                    <xdr:col>3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16</xdr:row>
                    <xdr:rowOff>38100</xdr:rowOff>
                  </from>
                  <to>
                    <xdr:col>3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45720</xdr:rowOff>
                  </from>
                  <to>
                    <xdr:col>4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45720</xdr:rowOff>
                  </from>
                  <to>
                    <xdr:col>3</xdr:col>
                    <xdr:colOff>274320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45720</xdr:rowOff>
                  </from>
                  <to>
                    <xdr:col>5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45720</xdr:rowOff>
                  </from>
                  <to>
                    <xdr:col>5</xdr:col>
                    <xdr:colOff>449580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45720</xdr:rowOff>
                  </from>
                  <to>
                    <xdr:col>5</xdr:col>
                    <xdr:colOff>617220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45720</xdr:rowOff>
                  </from>
                  <to>
                    <xdr:col>5</xdr:col>
                    <xdr:colOff>198120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45720</xdr:rowOff>
                  </from>
                  <to>
                    <xdr:col>5</xdr:col>
                    <xdr:colOff>617220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45720</xdr:rowOff>
                  </from>
                  <to>
                    <xdr:col>5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45720</xdr:rowOff>
                  </from>
                  <to>
                    <xdr:col>5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45720</xdr:rowOff>
                  </from>
                  <to>
                    <xdr:col>5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45720</xdr:rowOff>
                  </from>
                  <to>
                    <xdr:col>7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45720</xdr:rowOff>
                  </from>
                  <to>
                    <xdr:col>7</xdr:col>
                    <xdr:colOff>480060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45720</xdr:rowOff>
                  </from>
                  <to>
                    <xdr:col>7</xdr:col>
                    <xdr:colOff>198120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45720</xdr:rowOff>
                  </from>
                  <to>
                    <xdr:col>7</xdr:col>
                    <xdr:colOff>297180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45720</xdr:rowOff>
                  </from>
                  <to>
                    <xdr:col>7</xdr:col>
                    <xdr:colOff>594360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297180</xdr:rowOff>
                  </from>
                  <to>
                    <xdr:col>7</xdr:col>
                    <xdr:colOff>464820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45720</xdr:rowOff>
                  </from>
                  <to>
                    <xdr:col>7</xdr:col>
                    <xdr:colOff>403860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45720</xdr:rowOff>
                  </from>
                  <to>
                    <xdr:col>7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45720</xdr:rowOff>
                  </from>
                  <to>
                    <xdr:col>9</xdr:col>
                    <xdr:colOff>312420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45720</xdr:rowOff>
                  </from>
                  <to>
                    <xdr:col>9</xdr:col>
                    <xdr:colOff>312420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45720</xdr:rowOff>
                  </from>
                  <to>
                    <xdr:col>9</xdr:col>
                    <xdr:colOff>312420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45720</xdr:rowOff>
                  </from>
                  <to>
                    <xdr:col>9</xdr:col>
                    <xdr:colOff>312420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45720</xdr:rowOff>
                  </from>
                  <to>
                    <xdr:col>9</xdr:col>
                    <xdr:colOff>312420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45720</xdr:rowOff>
                  </from>
                  <to>
                    <xdr:col>9</xdr:col>
                    <xdr:colOff>312420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45720</xdr:rowOff>
                  </from>
                  <to>
                    <xdr:col>9</xdr:col>
                    <xdr:colOff>312420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45720</xdr:rowOff>
                  </from>
                  <to>
                    <xdr:col>9</xdr:col>
                    <xdr:colOff>312420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35</xdr:row>
                    <xdr:rowOff>38100</xdr:rowOff>
                  </from>
                  <to>
                    <xdr:col>4</xdr:col>
                    <xdr:colOff>289560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617220</xdr:colOff>
                    <xdr:row>35</xdr:row>
                    <xdr:rowOff>38100</xdr:rowOff>
                  </from>
                  <to>
                    <xdr:col>8</xdr:col>
                    <xdr:colOff>121920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H45"/>
  <sheetViews>
    <sheetView showGridLines="0" view="pageLayout" topLeftCell="A25" zoomScale="96" zoomScaleNormal="100" zoomScalePageLayoutView="96" workbookViewId="0">
      <selection activeCell="E42" sqref="E42:E43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3.5546875" customWidth="1"/>
    <col min="7" max="7" width="3.88671875" customWidth="1"/>
    <col min="8" max="8" width="18.6640625" customWidth="1"/>
  </cols>
  <sheetData>
    <row r="1" spans="1:8" ht="18" x14ac:dyDescent="0.3">
      <c r="A1" s="48" t="s">
        <v>138</v>
      </c>
      <c r="B1" s="49"/>
      <c r="C1" s="49"/>
      <c r="D1" s="49"/>
      <c r="E1" s="49"/>
      <c r="F1" s="49"/>
      <c r="G1" s="49"/>
      <c r="H1" s="50"/>
    </row>
    <row r="3" spans="1:8" ht="15" x14ac:dyDescent="0.25">
      <c r="A3" s="93"/>
      <c r="B3" s="93"/>
      <c r="C3" s="93"/>
      <c r="D3" s="93"/>
      <c r="E3" s="93"/>
      <c r="F3" s="93"/>
      <c r="G3" s="93"/>
      <c r="H3" s="93"/>
    </row>
    <row r="4" spans="1:8" x14ac:dyDescent="0.3">
      <c r="A4" s="82"/>
      <c r="B4" s="83"/>
      <c r="C4" s="83"/>
      <c r="D4" s="83"/>
      <c r="E4" s="83"/>
      <c r="F4" s="83"/>
      <c r="G4" s="83"/>
      <c r="H4" s="84"/>
    </row>
    <row r="5" spans="1:8" x14ac:dyDescent="0.3">
      <c r="A5" s="85"/>
      <c r="B5" s="86"/>
      <c r="C5" s="86"/>
      <c r="D5" s="86"/>
      <c r="E5" s="86"/>
      <c r="F5" s="86"/>
      <c r="G5" s="86"/>
      <c r="H5" s="87"/>
    </row>
    <row r="6" spans="1:8" x14ac:dyDescent="0.3">
      <c r="A6" s="85"/>
      <c r="B6" s="86"/>
      <c r="C6" s="86"/>
      <c r="D6" s="86"/>
      <c r="E6" s="86"/>
      <c r="F6" s="86"/>
      <c r="G6" s="86"/>
      <c r="H6" s="87"/>
    </row>
    <row r="7" spans="1:8" x14ac:dyDescent="0.3">
      <c r="A7" s="85"/>
      <c r="B7" s="86"/>
      <c r="C7" s="86"/>
      <c r="D7" s="86"/>
      <c r="E7" s="86"/>
      <c r="F7" s="86"/>
      <c r="G7" s="86"/>
      <c r="H7" s="87"/>
    </row>
    <row r="8" spans="1:8" x14ac:dyDescent="0.3">
      <c r="A8" s="85"/>
      <c r="B8" s="86"/>
      <c r="C8" s="86"/>
      <c r="D8" s="86"/>
      <c r="E8" s="86"/>
      <c r="F8" s="86"/>
      <c r="G8" s="86"/>
      <c r="H8" s="87"/>
    </row>
    <row r="9" spans="1:8" x14ac:dyDescent="0.3">
      <c r="A9" s="85"/>
      <c r="B9" s="86"/>
      <c r="C9" s="86"/>
      <c r="D9" s="86"/>
      <c r="E9" s="86"/>
      <c r="F9" s="86"/>
      <c r="G9" s="86"/>
      <c r="H9" s="87"/>
    </row>
    <row r="10" spans="1:8" x14ac:dyDescent="0.3">
      <c r="A10" s="85"/>
      <c r="B10" s="86"/>
      <c r="C10" s="86"/>
      <c r="D10" s="86"/>
      <c r="E10" s="86"/>
      <c r="F10" s="86"/>
      <c r="G10" s="86"/>
      <c r="H10" s="87"/>
    </row>
    <row r="11" spans="1:8" x14ac:dyDescent="0.3">
      <c r="A11" s="85"/>
      <c r="B11" s="86"/>
      <c r="C11" s="86"/>
      <c r="D11" s="86"/>
      <c r="E11" s="86"/>
      <c r="F11" s="86"/>
      <c r="G11" s="86"/>
      <c r="H11" s="87"/>
    </row>
    <row r="12" spans="1:8" x14ac:dyDescent="0.3">
      <c r="A12" s="85"/>
      <c r="B12" s="86"/>
      <c r="C12" s="86"/>
      <c r="D12" s="86"/>
      <c r="E12" s="86"/>
      <c r="F12" s="86"/>
      <c r="G12" s="86"/>
      <c r="H12" s="87"/>
    </row>
    <row r="13" spans="1:8" x14ac:dyDescent="0.3">
      <c r="A13" s="85"/>
      <c r="B13" s="86"/>
      <c r="C13" s="86"/>
      <c r="D13" s="86"/>
      <c r="E13" s="86"/>
      <c r="F13" s="86"/>
      <c r="G13" s="86"/>
      <c r="H13" s="87"/>
    </row>
    <row r="14" spans="1:8" x14ac:dyDescent="0.3">
      <c r="A14" s="85"/>
      <c r="B14" s="86"/>
      <c r="C14" s="86"/>
      <c r="D14" s="86"/>
      <c r="E14" s="86"/>
      <c r="F14" s="86"/>
      <c r="G14" s="86"/>
      <c r="H14" s="87"/>
    </row>
    <row r="15" spans="1:8" x14ac:dyDescent="0.3">
      <c r="A15" s="85"/>
      <c r="B15" s="86"/>
      <c r="C15" s="86"/>
      <c r="D15" s="86"/>
      <c r="E15" s="86"/>
      <c r="F15" s="86"/>
      <c r="G15" s="86"/>
      <c r="H15" s="87"/>
    </row>
    <row r="16" spans="1:8" x14ac:dyDescent="0.3">
      <c r="A16" s="85"/>
      <c r="B16" s="86"/>
      <c r="C16" s="86"/>
      <c r="D16" s="86"/>
      <c r="E16" s="86"/>
      <c r="F16" s="86"/>
      <c r="G16" s="86"/>
      <c r="H16" s="87"/>
    </row>
    <row r="17" spans="1:8" x14ac:dyDescent="0.3">
      <c r="A17" s="85"/>
      <c r="B17" s="86"/>
      <c r="C17" s="86"/>
      <c r="D17" s="86"/>
      <c r="E17" s="86"/>
      <c r="F17" s="86"/>
      <c r="G17" s="86"/>
      <c r="H17" s="87"/>
    </row>
    <row r="18" spans="1:8" x14ac:dyDescent="0.3">
      <c r="A18" s="85"/>
      <c r="B18" s="86"/>
      <c r="C18" s="86"/>
      <c r="D18" s="86"/>
      <c r="E18" s="86"/>
      <c r="F18" s="86"/>
      <c r="G18" s="86"/>
      <c r="H18" s="87"/>
    </row>
    <row r="19" spans="1:8" x14ac:dyDescent="0.3">
      <c r="A19" s="85"/>
      <c r="B19" s="86"/>
      <c r="C19" s="86"/>
      <c r="D19" s="86"/>
      <c r="E19" s="86"/>
      <c r="F19" s="86"/>
      <c r="G19" s="86"/>
      <c r="H19" s="87"/>
    </row>
    <row r="20" spans="1:8" x14ac:dyDescent="0.3">
      <c r="A20" s="85"/>
      <c r="B20" s="86"/>
      <c r="C20" s="86"/>
      <c r="D20" s="86"/>
      <c r="E20" s="86"/>
      <c r="F20" s="86"/>
      <c r="G20" s="86"/>
      <c r="H20" s="87"/>
    </row>
    <row r="21" spans="1:8" x14ac:dyDescent="0.3">
      <c r="A21" s="85"/>
      <c r="B21" s="86"/>
      <c r="C21" s="86"/>
      <c r="D21" s="86"/>
      <c r="E21" s="86"/>
      <c r="F21" s="86"/>
      <c r="G21" s="86"/>
      <c r="H21" s="87"/>
    </row>
    <row r="22" spans="1:8" x14ac:dyDescent="0.3">
      <c r="A22" s="85"/>
      <c r="B22" s="86"/>
      <c r="C22" s="86"/>
      <c r="D22" s="86"/>
      <c r="E22" s="86"/>
      <c r="F22" s="86"/>
      <c r="G22" s="86"/>
      <c r="H22" s="87"/>
    </row>
    <row r="23" spans="1:8" x14ac:dyDescent="0.3">
      <c r="A23" s="85"/>
      <c r="B23" s="86"/>
      <c r="C23" s="86"/>
      <c r="D23" s="86"/>
      <c r="E23" s="86"/>
      <c r="F23" s="86"/>
      <c r="G23" s="86"/>
      <c r="H23" s="87"/>
    </row>
    <row r="24" spans="1:8" x14ac:dyDescent="0.3">
      <c r="A24" s="85"/>
      <c r="B24" s="86"/>
      <c r="C24" s="86"/>
      <c r="D24" s="86"/>
      <c r="E24" s="86"/>
      <c r="F24" s="86"/>
      <c r="G24" s="86"/>
      <c r="H24" s="87"/>
    </row>
    <row r="25" spans="1:8" x14ac:dyDescent="0.3">
      <c r="A25" s="85"/>
      <c r="B25" s="86"/>
      <c r="C25" s="86"/>
      <c r="D25" s="86"/>
      <c r="E25" s="86"/>
      <c r="F25" s="86"/>
      <c r="G25" s="86"/>
      <c r="H25" s="87"/>
    </row>
    <row r="26" spans="1:8" x14ac:dyDescent="0.3">
      <c r="A26" s="85"/>
      <c r="B26" s="86"/>
      <c r="C26" s="86"/>
      <c r="D26" s="86"/>
      <c r="E26" s="86"/>
      <c r="F26" s="86"/>
      <c r="G26" s="86"/>
      <c r="H26" s="87"/>
    </row>
    <row r="27" spans="1:8" x14ac:dyDescent="0.3">
      <c r="A27" s="88"/>
      <c r="B27" s="89"/>
      <c r="C27" s="89"/>
      <c r="D27" s="89"/>
      <c r="E27" s="89"/>
      <c r="F27" s="89"/>
      <c r="G27" s="89"/>
      <c r="H27" s="90"/>
    </row>
    <row r="28" spans="1:8" ht="15" x14ac:dyDescent="0.25">
      <c r="A28" s="80" t="s">
        <v>50</v>
      </c>
      <c r="B28" s="80"/>
      <c r="C28" s="80"/>
      <c r="D28" s="77" t="s">
        <v>148</v>
      </c>
      <c r="E28" s="77"/>
      <c r="F28" s="77"/>
      <c r="G28" s="77"/>
      <c r="H28" s="77"/>
    </row>
    <row r="29" spans="1:8" ht="15" x14ac:dyDescent="0.25">
      <c r="A29" s="80" t="s">
        <v>51</v>
      </c>
      <c r="B29" s="80"/>
      <c r="C29" s="80"/>
      <c r="D29" s="77" t="s">
        <v>167</v>
      </c>
      <c r="E29" s="77"/>
      <c r="F29" s="77"/>
      <c r="G29" s="77"/>
      <c r="H29" s="77"/>
    </row>
    <row r="31" spans="1:8" ht="15" x14ac:dyDescent="0.25">
      <c r="A31" s="54" t="s">
        <v>52</v>
      </c>
      <c r="B31" s="55"/>
      <c r="C31" s="55"/>
      <c r="D31" s="55"/>
      <c r="E31" s="55"/>
      <c r="F31" s="55"/>
      <c r="G31" s="55"/>
      <c r="H31" s="56"/>
    </row>
    <row r="33" spans="1:8" ht="15" x14ac:dyDescent="0.25">
      <c r="A33" s="91" t="s">
        <v>7</v>
      </c>
      <c r="B33" s="91"/>
      <c r="C33" s="81" t="s">
        <v>140</v>
      </c>
      <c r="D33" s="81"/>
      <c r="E33" s="91" t="s">
        <v>8</v>
      </c>
      <c r="F33" s="91"/>
      <c r="G33" s="77" t="s">
        <v>145</v>
      </c>
      <c r="H33" s="77"/>
    </row>
    <row r="34" spans="1:8" ht="15" x14ac:dyDescent="0.25">
      <c r="A34" s="91" t="s">
        <v>53</v>
      </c>
      <c r="B34" s="91"/>
      <c r="C34" s="91"/>
      <c r="D34" s="91"/>
      <c r="E34" s="91" t="s">
        <v>54</v>
      </c>
      <c r="F34" s="91"/>
      <c r="G34" s="91"/>
      <c r="H34" s="91"/>
    </row>
    <row r="35" spans="1:8" x14ac:dyDescent="0.3">
      <c r="A35" s="30" t="s">
        <v>55</v>
      </c>
      <c r="B35" s="30" t="s">
        <v>56</v>
      </c>
      <c r="C35" s="91" t="s">
        <v>57</v>
      </c>
      <c r="D35" s="91"/>
      <c r="E35" s="30" t="s">
        <v>55</v>
      </c>
      <c r="F35" s="30" t="s">
        <v>56</v>
      </c>
      <c r="G35" s="91" t="s">
        <v>57</v>
      </c>
      <c r="H35" s="91"/>
    </row>
    <row r="36" spans="1:8" x14ac:dyDescent="0.3">
      <c r="A36" s="94"/>
      <c r="B36" s="95" t="s">
        <v>147</v>
      </c>
      <c r="C36" s="37" t="s">
        <v>58</v>
      </c>
      <c r="D36" s="47" t="s">
        <v>157</v>
      </c>
      <c r="E36" s="94"/>
      <c r="F36" s="95" t="s">
        <v>146</v>
      </c>
      <c r="G36" s="37" t="s">
        <v>58</v>
      </c>
      <c r="H36" s="47" t="s">
        <v>163</v>
      </c>
    </row>
    <row r="37" spans="1:8" x14ac:dyDescent="0.3">
      <c r="A37" s="94"/>
      <c r="B37" s="94"/>
      <c r="C37" s="37" t="s">
        <v>59</v>
      </c>
      <c r="D37" s="47" t="s">
        <v>156</v>
      </c>
      <c r="E37" s="94"/>
      <c r="F37" s="94"/>
      <c r="G37" s="37" t="s">
        <v>59</v>
      </c>
      <c r="H37" s="47" t="s">
        <v>162</v>
      </c>
    </row>
    <row r="38" spans="1:8" x14ac:dyDescent="0.3">
      <c r="A38" s="94"/>
      <c r="B38" s="95"/>
      <c r="C38" s="37" t="s">
        <v>58</v>
      </c>
      <c r="D38" s="36"/>
      <c r="E38" s="94"/>
      <c r="F38" s="95"/>
      <c r="G38" s="37" t="s">
        <v>58</v>
      </c>
      <c r="H38" s="36"/>
    </row>
    <row r="39" spans="1:8" x14ac:dyDescent="0.3">
      <c r="A39" s="94"/>
      <c r="B39" s="94"/>
      <c r="C39" s="37" t="s">
        <v>59</v>
      </c>
      <c r="D39" s="36"/>
      <c r="E39" s="94"/>
      <c r="F39" s="94"/>
      <c r="G39" s="37" t="s">
        <v>59</v>
      </c>
      <c r="H39" s="36"/>
    </row>
    <row r="40" spans="1:8" x14ac:dyDescent="0.3">
      <c r="A40" s="94"/>
      <c r="B40" s="95"/>
      <c r="C40" s="37" t="s">
        <v>58</v>
      </c>
      <c r="D40" s="36"/>
      <c r="E40" s="94"/>
      <c r="F40" s="95"/>
      <c r="G40" s="37" t="s">
        <v>58</v>
      </c>
      <c r="H40" s="36"/>
    </row>
    <row r="41" spans="1:8" x14ac:dyDescent="0.3">
      <c r="A41" s="94"/>
      <c r="B41" s="94"/>
      <c r="C41" s="37" t="s">
        <v>59</v>
      </c>
      <c r="D41" s="36"/>
      <c r="E41" s="94"/>
      <c r="F41" s="94"/>
      <c r="G41" s="37" t="s">
        <v>59</v>
      </c>
      <c r="H41" s="36"/>
    </row>
    <row r="42" spans="1:8" x14ac:dyDescent="0.3">
      <c r="A42" s="94"/>
      <c r="B42" s="94"/>
      <c r="C42" s="37" t="s">
        <v>58</v>
      </c>
      <c r="D42" s="36"/>
      <c r="E42" s="94"/>
      <c r="F42" s="95"/>
      <c r="G42" s="37" t="s">
        <v>58</v>
      </c>
      <c r="H42" s="36"/>
    </row>
    <row r="43" spans="1:8" x14ac:dyDescent="0.3">
      <c r="A43" s="94"/>
      <c r="B43" s="94"/>
      <c r="C43" s="37" t="s">
        <v>59</v>
      </c>
      <c r="D43" s="36"/>
      <c r="E43" s="94"/>
      <c r="F43" s="94"/>
      <c r="G43" s="37" t="s">
        <v>59</v>
      </c>
      <c r="H43" s="36"/>
    </row>
    <row r="44" spans="1:8" x14ac:dyDescent="0.3">
      <c r="A44" s="92" t="s">
        <v>60</v>
      </c>
      <c r="B44" s="92"/>
      <c r="C44" s="92"/>
      <c r="D44" s="92"/>
      <c r="E44" s="92"/>
      <c r="F44" s="92"/>
      <c r="G44" s="92"/>
      <c r="H44" s="92"/>
    </row>
    <row r="45" spans="1:8" ht="15" x14ac:dyDescent="0.25">
      <c r="A45" s="26"/>
      <c r="B45" s="26"/>
      <c r="C45" s="26"/>
      <c r="D45" s="26"/>
      <c r="E45" s="26"/>
      <c r="F45" s="26"/>
      <c r="G45" s="26"/>
      <c r="H45" s="26"/>
    </row>
  </sheetData>
  <mergeCells count="34">
    <mergeCell ref="A36:A37"/>
    <mergeCell ref="B36:B37"/>
    <mergeCell ref="E36:E37"/>
    <mergeCell ref="F36:F37"/>
    <mergeCell ref="A38:A39"/>
    <mergeCell ref="B38:B39"/>
    <mergeCell ref="E38:E39"/>
    <mergeCell ref="F38:F39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E34:H34"/>
    <mergeCell ref="A34:D34"/>
    <mergeCell ref="G33:H33"/>
    <mergeCell ref="G35:H35"/>
    <mergeCell ref="C35:D35"/>
    <mergeCell ref="A1:H1"/>
    <mergeCell ref="A31:H31"/>
    <mergeCell ref="A4:H27"/>
    <mergeCell ref="A33:B33"/>
    <mergeCell ref="C33:D33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784860</xdr:colOff>
                    <xdr:row>1</xdr:row>
                    <xdr:rowOff>160020</xdr:rowOff>
                  </from>
                  <to>
                    <xdr:col>3</xdr:col>
                    <xdr:colOff>160020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518160</xdr:colOff>
                    <xdr:row>1</xdr:row>
                    <xdr:rowOff>182880</xdr:rowOff>
                  </from>
                  <to>
                    <xdr:col>7</xdr:col>
                    <xdr:colOff>541020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G35"/>
  <sheetViews>
    <sheetView showGridLines="0" view="pageLayout" topLeftCell="A37" zoomScaleNormal="100" workbookViewId="0">
      <selection activeCell="F10" sqref="F10:G10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68" t="s">
        <v>33</v>
      </c>
      <c r="B5" s="68"/>
      <c r="C5" s="77" t="s">
        <v>161</v>
      </c>
      <c r="D5" s="77"/>
      <c r="E5" s="77"/>
      <c r="F5" s="77"/>
      <c r="G5" s="77"/>
    </row>
    <row r="6" spans="1:7" ht="15" x14ac:dyDescent="0.25">
      <c r="A6" s="68" t="s">
        <v>34</v>
      </c>
      <c r="B6" s="68"/>
      <c r="C6" s="77" t="s">
        <v>165</v>
      </c>
      <c r="D6" s="77"/>
      <c r="E6" s="77"/>
      <c r="F6" s="77"/>
      <c r="G6" s="77"/>
    </row>
    <row r="7" spans="1:7" x14ac:dyDescent="0.3">
      <c r="A7" s="68" t="s">
        <v>35</v>
      </c>
      <c r="B7" s="68"/>
      <c r="C7" s="77" t="s">
        <v>166</v>
      </c>
      <c r="D7" s="77"/>
      <c r="E7" s="77"/>
      <c r="F7" s="77"/>
      <c r="G7" s="77"/>
    </row>
    <row r="8" spans="1:7" ht="15" x14ac:dyDescent="0.25">
      <c r="A8" s="68" t="s">
        <v>5</v>
      </c>
      <c r="B8" s="68"/>
      <c r="C8" s="77" t="s">
        <v>164</v>
      </c>
      <c r="D8" s="77"/>
      <c r="E8" s="77"/>
      <c r="F8" s="77"/>
      <c r="G8" s="77"/>
    </row>
    <row r="9" spans="1:7" ht="15" x14ac:dyDescent="0.25">
      <c r="A9" s="68" t="s">
        <v>7</v>
      </c>
      <c r="B9" s="68"/>
      <c r="C9" s="57" t="s">
        <v>140</v>
      </c>
      <c r="D9" s="57"/>
      <c r="E9" s="7" t="s">
        <v>8</v>
      </c>
      <c r="F9" s="113" t="s">
        <v>153</v>
      </c>
      <c r="G9" s="114"/>
    </row>
    <row r="10" spans="1:7" ht="27.6" x14ac:dyDescent="0.3">
      <c r="A10" s="68" t="s">
        <v>9</v>
      </c>
      <c r="B10" s="68"/>
      <c r="C10" s="57" t="s">
        <v>163</v>
      </c>
      <c r="D10" s="57"/>
      <c r="E10" s="7" t="s">
        <v>10</v>
      </c>
      <c r="F10" s="113" t="s">
        <v>162</v>
      </c>
      <c r="G10" s="114"/>
    </row>
    <row r="11" spans="1:7" ht="40.5" customHeight="1" x14ac:dyDescent="0.3">
      <c r="A11" s="68" t="s">
        <v>6</v>
      </c>
      <c r="B11" s="68"/>
      <c r="C11" s="108" t="s">
        <v>154</v>
      </c>
      <c r="D11" s="108"/>
      <c r="E11" s="108"/>
      <c r="F11" s="108"/>
      <c r="G11" s="108"/>
    </row>
    <row r="12" spans="1:7" ht="30" customHeight="1" x14ac:dyDescent="0.3">
      <c r="A12" s="68" t="s">
        <v>36</v>
      </c>
      <c r="B12" s="68"/>
      <c r="C12" s="108"/>
      <c r="D12" s="108"/>
      <c r="E12" s="108"/>
      <c r="F12" s="108"/>
      <c r="G12" s="108"/>
    </row>
    <row r="13" spans="1:7" ht="26.25" customHeight="1" x14ac:dyDescent="0.3">
      <c r="A13" s="107" t="s">
        <v>37</v>
      </c>
      <c r="B13" s="107"/>
      <c r="C13" s="38"/>
      <c r="D13" s="38"/>
      <c r="E13" s="38"/>
      <c r="F13" s="38"/>
      <c r="G13" s="38"/>
    </row>
    <row r="14" spans="1:7" x14ac:dyDescent="0.3">
      <c r="A14" s="31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106" t="s">
        <v>39</v>
      </c>
      <c r="B18" s="106"/>
      <c r="C18" s="111">
        <v>44218</v>
      </c>
      <c r="D18" s="108"/>
      <c r="E18" s="108"/>
      <c r="F18" s="108"/>
      <c r="G18" s="108"/>
    </row>
    <row r="19" spans="1:7" x14ac:dyDescent="0.3">
      <c r="A19" s="110" t="s">
        <v>40</v>
      </c>
      <c r="B19" s="110"/>
      <c r="C19" s="112">
        <v>0.50694444444444442</v>
      </c>
      <c r="D19" s="108"/>
      <c r="E19" s="108"/>
      <c r="F19" s="108"/>
      <c r="G19" s="108"/>
    </row>
    <row r="20" spans="1:7" x14ac:dyDescent="0.3">
      <c r="A20" s="110" t="s">
        <v>41</v>
      </c>
      <c r="B20" s="110"/>
      <c r="C20" s="112">
        <v>0.51736111111111105</v>
      </c>
      <c r="D20" s="108"/>
      <c r="E20" s="108"/>
      <c r="F20" s="108"/>
      <c r="G20" s="108"/>
    </row>
    <row r="21" spans="1:7" ht="15" customHeight="1" x14ac:dyDescent="0.3">
      <c r="A21" s="110" t="s">
        <v>42</v>
      </c>
      <c r="B21" s="110"/>
      <c r="C21" s="109"/>
      <c r="D21" s="109"/>
      <c r="E21" s="109"/>
      <c r="F21" s="109"/>
      <c r="G21" s="109"/>
    </row>
    <row r="22" spans="1:7" ht="15" customHeight="1" x14ac:dyDescent="0.3">
      <c r="A22" s="106" t="s">
        <v>43</v>
      </c>
      <c r="B22" s="106"/>
      <c r="C22" s="109"/>
      <c r="D22" s="109"/>
      <c r="E22" s="109"/>
      <c r="F22" s="109"/>
      <c r="G22" s="109"/>
    </row>
    <row r="23" spans="1:7" ht="28.5" customHeight="1" x14ac:dyDescent="0.3">
      <c r="A23" s="107" t="s">
        <v>44</v>
      </c>
      <c r="B23" s="107"/>
      <c r="C23" s="108" t="s">
        <v>155</v>
      </c>
      <c r="D23" s="108"/>
      <c r="E23" s="108"/>
      <c r="F23" s="108"/>
      <c r="G23" s="108"/>
    </row>
    <row r="24" spans="1:7" ht="33" customHeight="1" x14ac:dyDescent="0.3">
      <c r="A24" s="105" t="s">
        <v>45</v>
      </c>
      <c r="B24" s="105"/>
      <c r="C24" s="79"/>
      <c r="D24" s="79"/>
      <c r="E24" s="79"/>
      <c r="F24" s="79"/>
      <c r="G24" s="79"/>
    </row>
    <row r="25" spans="1:7" x14ac:dyDescent="0.3">
      <c r="A25" s="106" t="s">
        <v>46</v>
      </c>
      <c r="B25" s="106"/>
      <c r="C25" s="108"/>
      <c r="D25" s="108"/>
      <c r="E25" s="108"/>
      <c r="F25" s="108"/>
      <c r="G25" s="108"/>
    </row>
    <row r="26" spans="1:7" ht="27.6" x14ac:dyDescent="0.3">
      <c r="A26" s="105" t="s">
        <v>47</v>
      </c>
      <c r="B26" s="105"/>
      <c r="C26" s="27"/>
      <c r="D26" s="7" t="s">
        <v>48</v>
      </c>
      <c r="E26" s="41"/>
      <c r="F26" s="7" t="s">
        <v>49</v>
      </c>
      <c r="G26" s="41"/>
    </row>
    <row r="28" spans="1:7" ht="41.25" customHeight="1" x14ac:dyDescent="0.3">
      <c r="A28" s="107" t="s">
        <v>133</v>
      </c>
      <c r="B28" s="107"/>
      <c r="C28" s="108" t="s">
        <v>152</v>
      </c>
      <c r="D28" s="108"/>
      <c r="E28" s="108"/>
      <c r="F28" s="108"/>
      <c r="G28" s="108"/>
    </row>
    <row r="29" spans="1:7" ht="53.25" customHeight="1" x14ac:dyDescent="0.3">
      <c r="A29" s="105" t="s">
        <v>134</v>
      </c>
      <c r="B29" s="105"/>
      <c r="C29" s="108"/>
      <c r="D29" s="108"/>
      <c r="E29" s="108"/>
      <c r="F29" s="108"/>
      <c r="G29" s="108"/>
    </row>
    <row r="31" spans="1:7" ht="15" customHeight="1" x14ac:dyDescent="0.3">
      <c r="A31" s="96" t="s">
        <v>135</v>
      </c>
      <c r="B31" s="97"/>
      <c r="C31" s="97"/>
      <c r="D31" s="97"/>
      <c r="E31" s="97"/>
      <c r="F31" s="97"/>
      <c r="G31" s="98"/>
    </row>
    <row r="32" spans="1:7" x14ac:dyDescent="0.3">
      <c r="A32" s="99"/>
      <c r="B32" s="100"/>
      <c r="C32" s="100"/>
      <c r="D32" s="100"/>
      <c r="E32" s="100"/>
      <c r="F32" s="100"/>
      <c r="G32" s="101"/>
    </row>
    <row r="33" spans="1:7" ht="18.75" customHeight="1" x14ac:dyDescent="0.3">
      <c r="A33" s="99"/>
      <c r="B33" s="100"/>
      <c r="C33" s="100"/>
      <c r="D33" s="100"/>
      <c r="E33" s="100"/>
      <c r="F33" s="100"/>
      <c r="G33" s="101"/>
    </row>
    <row r="34" spans="1:7" x14ac:dyDescent="0.3">
      <c r="A34" s="102"/>
      <c r="B34" s="103"/>
      <c r="C34" s="103"/>
      <c r="D34" s="103"/>
      <c r="E34" s="103"/>
      <c r="F34" s="103"/>
      <c r="G34" s="104"/>
    </row>
    <row r="35" spans="1:7" x14ac:dyDescent="0.3">
      <c r="A35" s="26"/>
      <c r="B35" s="26"/>
      <c r="C35" s="26"/>
      <c r="D35" s="26"/>
      <c r="E35" s="26"/>
      <c r="F35" s="26"/>
      <c r="G35" s="26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75" bottom="0.75" header="0.3" footer="0.3"/>
  <pageSetup paperSize="122" scale="97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480060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746760</xdr:colOff>
                    <xdr:row>23</xdr:row>
                    <xdr:rowOff>106680</xdr:rowOff>
                  </from>
                  <to>
                    <xdr:col>5</xdr:col>
                    <xdr:colOff>762000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22860</xdr:rowOff>
                  </from>
                  <to>
                    <xdr:col>3</xdr:col>
                    <xdr:colOff>426720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20</xdr:row>
                    <xdr:rowOff>22860</xdr:rowOff>
                  </from>
                  <to>
                    <xdr:col>5</xdr:col>
                    <xdr:colOff>731520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22860</xdr:rowOff>
                  </from>
                  <to>
                    <xdr:col>3</xdr:col>
                    <xdr:colOff>518160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21</xdr:row>
                    <xdr:rowOff>22860</xdr:rowOff>
                  </from>
                  <to>
                    <xdr:col>5</xdr:col>
                    <xdr:colOff>822960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251460</xdr:colOff>
                    <xdr:row>12</xdr:row>
                    <xdr:rowOff>76200</xdr:rowOff>
                  </from>
                  <to>
                    <xdr:col>2</xdr:col>
                    <xdr:colOff>754380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213360</xdr:colOff>
                    <xdr:row>12</xdr:row>
                    <xdr:rowOff>76200</xdr:rowOff>
                  </from>
                  <to>
                    <xdr:col>4</xdr:col>
                    <xdr:colOff>716280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731520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68580</xdr:rowOff>
                  </from>
                  <to>
                    <xdr:col>6</xdr:col>
                    <xdr:colOff>792480</xdr:colOff>
                    <xdr:row>12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H45"/>
  <sheetViews>
    <sheetView showGridLines="0" view="pageLayout" topLeftCell="A19" zoomScaleNormal="100" workbookViewId="0">
      <selection activeCell="H21" sqref="H21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3">
      <c r="A5" s="115" t="s">
        <v>61</v>
      </c>
      <c r="B5" s="115"/>
      <c r="C5" s="115"/>
      <c r="D5" s="116" t="str">
        <f>IF(RECEPTOR!C5="","",RECEPTOR!C5)</f>
        <v>Recptor 1</v>
      </c>
      <c r="E5" s="116"/>
      <c r="F5" s="116"/>
      <c r="G5" s="116"/>
      <c r="H5" s="116"/>
    </row>
    <row r="6" spans="1:8" ht="15" customHeight="1" x14ac:dyDescent="0.25">
      <c r="A6" s="93"/>
      <c r="B6" s="93"/>
      <c r="C6" s="93"/>
      <c r="D6" s="117"/>
      <c r="E6" s="118"/>
      <c r="F6" s="118"/>
      <c r="G6" s="118"/>
      <c r="H6" s="119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45">
        <v>54.2</v>
      </c>
      <c r="C11" s="1"/>
      <c r="D11" s="27">
        <v>53.2</v>
      </c>
      <c r="E11" s="1"/>
      <c r="F11" s="45">
        <v>61.6</v>
      </c>
    </row>
    <row r="12" spans="1:8" ht="5.85" customHeight="1" x14ac:dyDescent="0.25">
      <c r="B12" s="46"/>
      <c r="C12" s="1"/>
      <c r="D12" s="1"/>
      <c r="E12" s="1"/>
      <c r="F12" s="46"/>
    </row>
    <row r="13" spans="1:8" ht="22.5" customHeight="1" x14ac:dyDescent="0.25">
      <c r="A13" s="1" t="s">
        <v>65</v>
      </c>
      <c r="B13" s="45">
        <v>55.4</v>
      </c>
      <c r="C13" s="1"/>
      <c r="D13" s="27">
        <v>53.7</v>
      </c>
      <c r="E13" s="1"/>
      <c r="F13" s="45">
        <v>67.900000000000006</v>
      </c>
    </row>
    <row r="14" spans="1:8" ht="5.85" customHeight="1" x14ac:dyDescent="0.25">
      <c r="A14" s="1"/>
      <c r="B14" s="46"/>
      <c r="C14" s="1"/>
      <c r="D14" s="1"/>
      <c r="E14" s="1"/>
      <c r="F14" s="46"/>
    </row>
    <row r="15" spans="1:8" ht="22.5" customHeight="1" x14ac:dyDescent="0.25">
      <c r="A15" s="1"/>
      <c r="B15" s="45">
        <v>55.8</v>
      </c>
      <c r="C15" s="1"/>
      <c r="D15" s="27">
        <v>53.6</v>
      </c>
      <c r="E15" s="1"/>
      <c r="F15" s="45">
        <v>60.7</v>
      </c>
    </row>
    <row r="16" spans="1:8" ht="15" x14ac:dyDescent="0.25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27">
        <v>55.9</v>
      </c>
      <c r="C19" s="1"/>
      <c r="D19" s="27">
        <v>54.8</v>
      </c>
      <c r="F19" s="27">
        <v>60.2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27">
        <v>55.7</v>
      </c>
      <c r="C21" s="1"/>
      <c r="D21" s="27">
        <v>54.7</v>
      </c>
      <c r="F21" s="27">
        <v>60.8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27">
        <v>55.4</v>
      </c>
      <c r="C23" s="1"/>
      <c r="D23" s="27">
        <v>55.4</v>
      </c>
      <c r="F23" s="27">
        <v>59.7</v>
      </c>
    </row>
    <row r="24" spans="1:6" ht="15" x14ac:dyDescent="0.25">
      <c r="A24" s="1"/>
      <c r="B24" s="1"/>
      <c r="C24" s="1"/>
      <c r="D24" s="1"/>
      <c r="F24" s="1"/>
    </row>
    <row r="25" spans="1:6" x14ac:dyDescent="0.3">
      <c r="A25" s="1"/>
      <c r="B25" s="42" t="s">
        <v>62</v>
      </c>
      <c r="C25" s="42"/>
      <c r="D25" s="42" t="s">
        <v>63</v>
      </c>
      <c r="E25" s="42"/>
      <c r="F25" s="42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27">
        <v>55.4</v>
      </c>
      <c r="C27" s="1"/>
      <c r="D27" s="27">
        <v>51.7</v>
      </c>
      <c r="F27" s="27">
        <v>61.7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27">
        <v>52.5</v>
      </c>
      <c r="C29" s="1"/>
      <c r="D29" s="27">
        <v>51.2</v>
      </c>
      <c r="F29" s="27">
        <v>57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27">
        <v>52.2</v>
      </c>
      <c r="C31" s="1"/>
      <c r="D31" s="27">
        <v>51.3</v>
      </c>
      <c r="F31" s="27">
        <v>54.7</v>
      </c>
    </row>
    <row r="32" spans="1:6" ht="22.5" customHeight="1" x14ac:dyDescent="0.25">
      <c r="A32" s="1"/>
      <c r="B32" s="1"/>
      <c r="C32" s="1"/>
      <c r="D32" s="1"/>
      <c r="E32" s="1"/>
      <c r="F32" s="1"/>
    </row>
    <row r="34" spans="1:8" ht="15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32" t="s">
        <v>69</v>
      </c>
      <c r="B36" s="93"/>
      <c r="C36" s="93"/>
      <c r="D36" s="93"/>
      <c r="E36" s="93"/>
      <c r="F36" s="93"/>
      <c r="G36" s="93"/>
      <c r="H36" s="93"/>
    </row>
    <row r="37" spans="1:8" ht="15" x14ac:dyDescent="0.25">
      <c r="A37" s="10" t="s">
        <v>70</v>
      </c>
      <c r="B37" s="116"/>
      <c r="C37" s="116"/>
      <c r="D37" s="116"/>
      <c r="E37" s="115" t="s">
        <v>71</v>
      </c>
      <c r="F37" s="115"/>
      <c r="G37" s="129"/>
      <c r="H37" s="129"/>
    </row>
    <row r="38" spans="1:8" ht="15" x14ac:dyDescent="0.25">
      <c r="D38" s="28"/>
      <c r="E38" s="28"/>
      <c r="G38" s="28"/>
      <c r="H38" s="28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27"/>
      <c r="C40" s="27"/>
      <c r="D40" s="27"/>
      <c r="E40" s="27"/>
      <c r="F40" s="27"/>
      <c r="G40" s="27"/>
    </row>
    <row r="42" spans="1:8" x14ac:dyDescent="0.3">
      <c r="A42" s="91" t="s">
        <v>78</v>
      </c>
      <c r="B42" s="91"/>
      <c r="C42" s="91"/>
      <c r="D42" s="91"/>
      <c r="E42" s="91"/>
      <c r="F42" s="91"/>
      <c r="G42" s="91"/>
      <c r="H42" s="91"/>
    </row>
    <row r="43" spans="1:8" x14ac:dyDescent="0.3">
      <c r="A43" s="120" t="s">
        <v>149</v>
      </c>
      <c r="B43" s="121"/>
      <c r="C43" s="121"/>
      <c r="D43" s="121"/>
      <c r="E43" s="121"/>
      <c r="F43" s="121"/>
      <c r="G43" s="121"/>
      <c r="H43" s="122"/>
    </row>
    <row r="44" spans="1:8" x14ac:dyDescent="0.3">
      <c r="A44" s="123"/>
      <c r="B44" s="124"/>
      <c r="C44" s="124"/>
      <c r="D44" s="124"/>
      <c r="E44" s="124"/>
      <c r="F44" s="124"/>
      <c r="G44" s="124"/>
      <c r="H44" s="125"/>
    </row>
    <row r="45" spans="1:8" x14ac:dyDescent="0.3">
      <c r="A45" s="126"/>
      <c r="B45" s="127"/>
      <c r="C45" s="127"/>
      <c r="D45" s="127"/>
      <c r="E45" s="127"/>
      <c r="F45" s="127"/>
      <c r="G45" s="127"/>
      <c r="H45" s="128"/>
    </row>
  </sheetData>
  <mergeCells count="11">
    <mergeCell ref="A6:C6"/>
    <mergeCell ref="A5:C5"/>
    <mergeCell ref="D5:H5"/>
    <mergeCell ref="D6:H6"/>
    <mergeCell ref="A43:H45"/>
    <mergeCell ref="A42:H42"/>
    <mergeCell ref="B36:D36"/>
    <mergeCell ref="E36:H36"/>
    <mergeCell ref="B37:D37"/>
    <mergeCell ref="E37:F37"/>
    <mergeCell ref="G37:H37"/>
  </mergeCells>
  <pageMargins left="0.7" right="0.7" top="0.75" bottom="0.75" header="0.3" footer="0.3"/>
  <pageSetup paperSize="122" scale="99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228600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182880</xdr:colOff>
                    <xdr:row>35</xdr:row>
                    <xdr:rowOff>76200</xdr:rowOff>
                  </from>
                  <to>
                    <xdr:col>2</xdr:col>
                    <xdr:colOff>563880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541020</xdr:colOff>
                    <xdr:row>35</xdr:row>
                    <xdr:rowOff>68580</xdr:rowOff>
                  </from>
                  <to>
                    <xdr:col>6</xdr:col>
                    <xdr:colOff>304800</xdr:colOff>
                    <xdr:row>35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39"/>
  <sheetViews>
    <sheetView showGridLines="0" view="pageLayout" topLeftCell="A7" zoomScaleNormal="100" workbookViewId="0">
      <selection activeCell="P12" sqref="P12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7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O2" s="11"/>
      <c r="P2" s="12"/>
    </row>
    <row r="3" spans="1:16" ht="17.399999999999999" x14ac:dyDescent="0.3">
      <c r="A3" s="11"/>
      <c r="B3" s="11"/>
      <c r="C3" s="11"/>
      <c r="D3" s="11"/>
      <c r="E3" s="11"/>
      <c r="F3" s="11"/>
      <c r="G3" s="11"/>
      <c r="H3" s="11"/>
      <c r="I3" s="11"/>
      <c r="J3" s="137" t="s">
        <v>91</v>
      </c>
      <c r="K3" s="137"/>
      <c r="L3" s="137"/>
      <c r="M3" s="137"/>
      <c r="N3" s="137"/>
      <c r="O3" s="137"/>
    </row>
    <row r="4" spans="1:16" x14ac:dyDescent="0.3">
      <c r="G4" s="13" t="s">
        <v>80</v>
      </c>
      <c r="J4" s="130" t="s">
        <v>92</v>
      </c>
      <c r="K4" s="131"/>
      <c r="L4" s="132"/>
      <c r="M4" s="138">
        <v>1</v>
      </c>
      <c r="N4" s="139"/>
      <c r="O4" s="140"/>
    </row>
    <row r="5" spans="1:16" ht="19.649999999999999" customHeight="1" x14ac:dyDescent="0.3">
      <c r="B5" s="21" t="s">
        <v>62</v>
      </c>
      <c r="C5" s="9">
        <f>IF(MEDICIÓN!B11=0,"-",MEDICIÓN!B11)</f>
        <v>54.2</v>
      </c>
      <c r="D5" s="1"/>
      <c r="E5" s="1"/>
      <c r="F5" s="1"/>
      <c r="G5" s="9">
        <f>IF(E6="-","-",MAX(C5,E6))</f>
        <v>56.6</v>
      </c>
      <c r="J5" s="133"/>
      <c r="K5" s="134"/>
      <c r="L5" s="135"/>
      <c r="M5" s="141"/>
      <c r="N5" s="142"/>
      <c r="O5" s="143"/>
    </row>
    <row r="6" spans="1:16" ht="19.649999999999999" customHeight="1" x14ac:dyDescent="0.3">
      <c r="B6" s="21" t="s">
        <v>64</v>
      </c>
      <c r="C6" s="9">
        <f xml:space="preserve"> IF(MEDICIÓN!F11=0,"-",MEDICIÓN!F11)</f>
        <v>61.6</v>
      </c>
      <c r="D6" s="1"/>
      <c r="E6" s="9">
        <f>IF(C6="-","-",C6-5)</f>
        <v>56.6</v>
      </c>
      <c r="F6" s="1"/>
      <c r="G6" s="1"/>
      <c r="J6" s="137" t="s">
        <v>93</v>
      </c>
      <c r="K6" s="137"/>
      <c r="L6" s="137"/>
      <c r="M6" s="137"/>
      <c r="N6" s="137"/>
      <c r="O6" s="137"/>
    </row>
    <row r="7" spans="1:16" x14ac:dyDescent="0.3">
      <c r="B7" s="21"/>
      <c r="C7" s="1"/>
      <c r="D7" s="1"/>
      <c r="E7" s="13" t="s">
        <v>83</v>
      </c>
      <c r="F7" s="1"/>
      <c r="G7" s="13" t="s">
        <v>80</v>
      </c>
      <c r="J7" s="136" t="s">
        <v>94</v>
      </c>
      <c r="K7" s="136"/>
      <c r="L7" s="136"/>
      <c r="M7" s="144" t="s">
        <v>81</v>
      </c>
      <c r="N7" s="144"/>
      <c r="O7" s="144"/>
    </row>
    <row r="8" spans="1:16" ht="19.649999999999999" customHeight="1" x14ac:dyDescent="0.3">
      <c r="A8" s="146" t="s">
        <v>65</v>
      </c>
      <c r="B8" s="21" t="s">
        <v>62</v>
      </c>
      <c r="C8" s="9">
        <f>IF(MEDICIÓN!B13=0,"-",MEDICIÓN!B13)</f>
        <v>55.4</v>
      </c>
      <c r="D8" s="1"/>
      <c r="E8" s="1"/>
      <c r="F8" s="1"/>
      <c r="G8" s="9">
        <f>IF(E9="-","-",MAX(C8,E9))</f>
        <v>62.900000000000006</v>
      </c>
      <c r="J8" s="136" t="s">
        <v>95</v>
      </c>
      <c r="K8" s="136"/>
      <c r="L8" s="136"/>
      <c r="M8" s="144" t="s">
        <v>100</v>
      </c>
      <c r="N8" s="144"/>
      <c r="O8" s="144"/>
    </row>
    <row r="9" spans="1:16" ht="19.649999999999999" customHeight="1" x14ac:dyDescent="0.3">
      <c r="A9" s="146"/>
      <c r="B9" s="21" t="s">
        <v>64</v>
      </c>
      <c r="C9" s="9">
        <f xml:space="preserve"> IF(MEDICIÓN!F13=0,"-",MEDICIÓN!F13)</f>
        <v>67.900000000000006</v>
      </c>
      <c r="D9" s="1"/>
      <c r="E9" s="9">
        <f>IF(C9="-","-",C9-5)</f>
        <v>62.900000000000006</v>
      </c>
      <c r="F9" s="1"/>
      <c r="G9" s="1"/>
      <c r="J9" s="137" t="s">
        <v>96</v>
      </c>
      <c r="K9" s="137"/>
      <c r="L9" s="137"/>
      <c r="M9" s="137"/>
      <c r="N9" s="137"/>
      <c r="O9" s="137"/>
    </row>
    <row r="10" spans="1:16" x14ac:dyDescent="0.3">
      <c r="B10" s="21"/>
      <c r="C10" s="1"/>
      <c r="D10" s="1"/>
      <c r="E10" s="13" t="s">
        <v>83</v>
      </c>
      <c r="F10" s="1"/>
      <c r="G10" s="13" t="s">
        <v>80</v>
      </c>
      <c r="J10" s="150" t="s">
        <v>103</v>
      </c>
      <c r="K10" s="150"/>
      <c r="L10" s="150"/>
      <c r="M10" s="150"/>
      <c r="N10" s="150"/>
      <c r="O10" s="150"/>
    </row>
    <row r="11" spans="1:16" ht="19.649999999999999" customHeight="1" x14ac:dyDescent="0.25">
      <c r="B11" s="21" t="s">
        <v>62</v>
      </c>
      <c r="C11" s="9">
        <f>IF(MEDICIÓN!B15=0,"-",MEDICIÓN!B15)</f>
        <v>55.8</v>
      </c>
      <c r="D11" s="1"/>
      <c r="E11" s="1"/>
      <c r="F11" s="1"/>
      <c r="G11" s="9">
        <f>IF(E12="-","-",MAX(C11,E12))</f>
        <v>55.8</v>
      </c>
    </row>
    <row r="12" spans="1:16" ht="19.649999999999999" customHeight="1" x14ac:dyDescent="0.3">
      <c r="B12" s="21" t="s">
        <v>64</v>
      </c>
      <c r="C12" s="9">
        <f xml:space="preserve"> IF(MEDICIÓN!F15=0,"-",MEDICIÓN!F15)</f>
        <v>60.7</v>
      </c>
      <c r="D12" s="1"/>
      <c r="E12" s="9">
        <f>IF(C12="-","-",C12-5)</f>
        <v>55.7</v>
      </c>
      <c r="F12" s="1"/>
      <c r="G12" s="1"/>
    </row>
    <row r="13" spans="1:16" x14ac:dyDescent="0.3">
      <c r="B13" s="21"/>
      <c r="C13" s="1"/>
      <c r="D13" s="1"/>
      <c r="E13" s="13" t="s">
        <v>83</v>
      </c>
      <c r="F13" s="1"/>
      <c r="G13" s="13" t="s">
        <v>80</v>
      </c>
    </row>
    <row r="14" spans="1:16" ht="19.649999999999999" customHeight="1" x14ac:dyDescent="0.25">
      <c r="B14" s="21" t="s">
        <v>62</v>
      </c>
      <c r="C14" s="9">
        <f>IF(MEDICIÓN!B19=0,"-",MEDICIÓN!B19)</f>
        <v>55.9</v>
      </c>
      <c r="D14" s="1"/>
      <c r="E14" s="1"/>
      <c r="F14" s="1"/>
      <c r="G14" s="9">
        <f>IF(E15="-","-",MAX(C14,E15))</f>
        <v>55.9</v>
      </c>
    </row>
    <row r="15" spans="1:16" ht="19.649999999999999" customHeight="1" x14ac:dyDescent="0.3">
      <c r="B15" s="21" t="s">
        <v>64</v>
      </c>
      <c r="C15" s="9">
        <f xml:space="preserve"> IF(MEDICIÓN!F19=0,"-",MEDICIÓN!F19)</f>
        <v>60.2</v>
      </c>
      <c r="D15" s="1"/>
      <c r="E15" s="9">
        <f>IF(C15="-","-",C15-5)</f>
        <v>55.2</v>
      </c>
      <c r="F15" s="1"/>
      <c r="G15" s="1"/>
    </row>
    <row r="16" spans="1:16" ht="15" thickBot="1" x14ac:dyDescent="0.35">
      <c r="B16" s="21"/>
      <c r="C16" s="1"/>
      <c r="D16" s="1"/>
      <c r="E16" s="13" t="s">
        <v>83</v>
      </c>
      <c r="F16" s="1"/>
      <c r="G16" s="13" t="s">
        <v>80</v>
      </c>
      <c r="I16" s="22" t="s">
        <v>90</v>
      </c>
      <c r="K16" s="23" t="s">
        <v>84</v>
      </c>
    </row>
    <row r="17" spans="1:16" ht="19.649999999999999" customHeight="1" thickBot="1" x14ac:dyDescent="0.35">
      <c r="A17" s="146" t="s">
        <v>66</v>
      </c>
      <c r="B17" s="21" t="s">
        <v>62</v>
      </c>
      <c r="C17" s="9">
        <f>IF(MEDICIÓN!B21=0,"-",MEDICIÓN!B21)</f>
        <v>55.7</v>
      </c>
      <c r="D17" s="1"/>
      <c r="E17" s="1"/>
      <c r="F17" s="1"/>
      <c r="G17" s="9">
        <f>IF(E18="-","-",MAX(C17,E18))</f>
        <v>55.8</v>
      </c>
      <c r="I17" s="9">
        <f>IF(G5="-","-",ROUND(SUM(G5,G8,G11,G14,G17,G20,G23,G26,G29)/COUNTIF(G5:G29,"&gt;0"),0))</f>
        <v>56</v>
      </c>
      <c r="K17" s="9">
        <f>IF(I17="-","-",I17+K20)</f>
        <v>61</v>
      </c>
      <c r="O17" s="43">
        <f>IF(O20="Med. Nula","Med. Nula",IF(K17="-","-",K17+O20))</f>
        <v>61</v>
      </c>
    </row>
    <row r="18" spans="1:16" ht="19.649999999999999" customHeight="1" x14ac:dyDescent="0.3">
      <c r="A18" s="146"/>
      <c r="B18" s="21" t="s">
        <v>64</v>
      </c>
      <c r="C18" s="9">
        <f xml:space="preserve"> IF(MEDICIÓN!F21=0,"-",MEDICIÓN!F21)</f>
        <v>60.8</v>
      </c>
      <c r="D18" s="1"/>
      <c r="E18" s="9">
        <f>IF(C18="-","-",C18-5)</f>
        <v>55.8</v>
      </c>
      <c r="F18" s="1"/>
      <c r="G18" s="1"/>
      <c r="J18" s="1"/>
    </row>
    <row r="19" spans="1:16" x14ac:dyDescent="0.3">
      <c r="B19" s="21"/>
      <c r="C19" s="1"/>
      <c r="D19" s="1"/>
      <c r="E19" s="13" t="s">
        <v>83</v>
      </c>
      <c r="F19" s="1"/>
      <c r="G19" s="13" t="s">
        <v>80</v>
      </c>
      <c r="J19" s="1"/>
    </row>
    <row r="20" spans="1:16" ht="19.649999999999999" customHeight="1" x14ac:dyDescent="0.25">
      <c r="B20" s="21" t="s">
        <v>62</v>
      </c>
      <c r="C20" s="9">
        <f>IF(MEDICIÓN!B23=0,"-",MEDICIÓN!B23)</f>
        <v>55.4</v>
      </c>
      <c r="D20" s="1"/>
      <c r="E20" s="1"/>
      <c r="F20" s="1"/>
      <c r="G20" s="9">
        <f>IF(E21="-","-",MAX(C20,E21))</f>
        <v>55.4</v>
      </c>
      <c r="J20" s="1"/>
      <c r="K20" s="9">
        <f>IF(AND($M$7="Seleccione",OR($M$8="Seleccione",$M$8="No aplica")),"0",(IF(OR($M$8="Seleccione",$M$8="No aplica"),0,(IF($M$7="Interior",IF($M$8="Abierta",5,10))))))</f>
        <v>5</v>
      </c>
      <c r="O20" s="33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1" t="s">
        <v>64</v>
      </c>
      <c r="C21" s="9">
        <f xml:space="preserve"> IF(MEDICIÓN!F23=0,"-",MEDICIÓN!F23)</f>
        <v>59.7</v>
      </c>
      <c r="D21" s="1"/>
      <c r="E21" s="9">
        <f>IF(C21="-","-",C21-5)</f>
        <v>54.7</v>
      </c>
      <c r="F21" s="1"/>
      <c r="G21" s="1"/>
      <c r="J21" s="148" t="s">
        <v>86</v>
      </c>
      <c r="K21" s="148"/>
      <c r="L21" s="148"/>
      <c r="N21" s="147" t="s">
        <v>85</v>
      </c>
      <c r="O21" s="147"/>
      <c r="P21" s="147"/>
    </row>
    <row r="22" spans="1:16" x14ac:dyDescent="0.3">
      <c r="B22" s="21"/>
      <c r="C22" s="1"/>
      <c r="D22" s="1"/>
      <c r="E22" s="13" t="s">
        <v>83</v>
      </c>
      <c r="F22" s="1"/>
      <c r="G22" s="13" t="s">
        <v>80</v>
      </c>
    </row>
    <row r="23" spans="1:16" ht="19.649999999999999" customHeight="1" x14ac:dyDescent="0.25">
      <c r="B23" s="21" t="s">
        <v>62</v>
      </c>
      <c r="C23" s="9">
        <f>IF(MEDICIÓN!B27=0,"-",MEDICIÓN!B27)</f>
        <v>55.4</v>
      </c>
      <c r="D23" s="1"/>
      <c r="E23" s="1"/>
      <c r="F23" s="1"/>
      <c r="G23" s="9">
        <f>IF(E24="-","-",MAX(C23,E24))</f>
        <v>56.7</v>
      </c>
    </row>
    <row r="24" spans="1:16" ht="19.649999999999999" customHeight="1" x14ac:dyDescent="0.3">
      <c r="B24" s="21" t="s">
        <v>64</v>
      </c>
      <c r="C24" s="9">
        <f xml:space="preserve"> IF(MEDICIÓN!F27=0,"-",MEDICIÓN!F27)</f>
        <v>61.7</v>
      </c>
      <c r="D24" s="1"/>
      <c r="E24" s="9">
        <f>IF(C24="-","-",C24-5)</f>
        <v>56.7</v>
      </c>
      <c r="F24" s="1"/>
      <c r="G24" s="1"/>
      <c r="M24" s="9">
        <f>IF(K17="-","-",K17-K32)</f>
        <v>56</v>
      </c>
    </row>
    <row r="25" spans="1:16" ht="16.8" x14ac:dyDescent="0.3">
      <c r="B25" s="21"/>
      <c r="C25" s="1"/>
      <c r="D25" s="1"/>
      <c r="E25" s="13" t="s">
        <v>83</v>
      </c>
      <c r="F25" s="1"/>
      <c r="G25" s="13" t="s">
        <v>80</v>
      </c>
      <c r="K25" s="16"/>
      <c r="L25" s="17"/>
      <c r="M25" s="24" t="s">
        <v>87</v>
      </c>
    </row>
    <row r="26" spans="1:16" ht="19.649999999999999" customHeight="1" x14ac:dyDescent="0.3">
      <c r="A26" s="146" t="s">
        <v>67</v>
      </c>
      <c r="B26" s="21" t="s">
        <v>62</v>
      </c>
      <c r="C26" s="9">
        <f>IF(MEDICIÓN!B29=0,"-",MEDICIÓN!B29)</f>
        <v>52.5</v>
      </c>
      <c r="D26" s="1"/>
      <c r="E26" s="1"/>
      <c r="F26" s="1"/>
      <c r="G26" s="9">
        <f>IF(E27="-","-",MAX(C26,E27))</f>
        <v>52.5</v>
      </c>
    </row>
    <row r="27" spans="1:16" ht="19.649999999999999" customHeight="1" x14ac:dyDescent="0.3">
      <c r="A27" s="146"/>
      <c r="B27" s="21" t="s">
        <v>64</v>
      </c>
      <c r="C27" s="9">
        <f xml:space="preserve"> IF(MEDICIÓN!F29=0,"-",MEDICIÓN!F29)</f>
        <v>57</v>
      </c>
      <c r="D27" s="1"/>
      <c r="E27" s="9">
        <f>IF(C27="-","-",C27-5)</f>
        <v>52</v>
      </c>
      <c r="F27" s="1"/>
      <c r="G27" s="1"/>
    </row>
    <row r="28" spans="1:16" x14ac:dyDescent="0.3">
      <c r="B28" s="21"/>
      <c r="C28" s="1"/>
      <c r="D28" s="1"/>
      <c r="E28" s="13" t="s">
        <v>83</v>
      </c>
      <c r="F28" s="1"/>
      <c r="G28" s="13" t="s">
        <v>80</v>
      </c>
      <c r="J28" s="149" t="s">
        <v>86</v>
      </c>
      <c r="K28" s="149"/>
      <c r="L28" s="149"/>
    </row>
    <row r="29" spans="1:16" ht="19.649999999999999" customHeight="1" x14ac:dyDescent="0.25">
      <c r="B29" s="21" t="s">
        <v>62</v>
      </c>
      <c r="C29" s="9">
        <f>IF(MEDICIÓN!B31=0,"-",MEDICIÓN!B31)</f>
        <v>52.2</v>
      </c>
      <c r="D29" s="1"/>
      <c r="E29" s="1"/>
      <c r="F29" s="1"/>
      <c r="G29" s="9">
        <f>IF(E30="-","-",MAX(C29,E30))</f>
        <v>52.2</v>
      </c>
      <c r="K29" s="9">
        <f>IF(M7="Seleccione","0",IF(M7="Exterior",0,IF(M8="Abierta",5,10)))</f>
        <v>5</v>
      </c>
    </row>
    <row r="30" spans="1:16" ht="19.649999999999999" customHeight="1" x14ac:dyDescent="0.3">
      <c r="B30" s="21" t="s">
        <v>64</v>
      </c>
      <c r="C30" s="9">
        <f xml:space="preserve"> IF(MEDICIÓN!F31=0,"-",MEDICIÓN!F31)</f>
        <v>54.7</v>
      </c>
      <c r="D30" s="1"/>
      <c r="E30" s="9">
        <f>IF(C30="-","-",C30-5)</f>
        <v>49.7</v>
      </c>
      <c r="F30" s="1"/>
      <c r="G30" s="1"/>
      <c r="H30" s="1"/>
    </row>
    <row r="31" spans="1:16" ht="15" thickBot="1" x14ac:dyDescent="0.35">
      <c r="E31" s="18" t="s">
        <v>83</v>
      </c>
    </row>
    <row r="32" spans="1:16" ht="19.649999999999999" customHeight="1" thickBot="1" x14ac:dyDescent="0.3">
      <c r="C32" s="9">
        <f>ROUND(IF(MEDICIÓN!G40&lt;&gt;"",MEDICIÓN!G40,IF(MEDICIÓN!F40&lt;&gt;"",MEDICIÓN!F40,IF(MEDICIÓN!E40&lt;&gt;"",MEDICIÓN!E40,IF(MEDICIÓN!D40&lt;&gt;"",MEDICIÓN!D40,IF(MEDICIÓN!C40&lt;&gt;"",MEDICIÓN!C40,0))))),0)</f>
        <v>0</v>
      </c>
      <c r="J32" s="19"/>
      <c r="K32" s="9">
        <f>C32+K29</f>
        <v>5</v>
      </c>
      <c r="O32" s="15">
        <f>K32</f>
        <v>5</v>
      </c>
    </row>
    <row r="33" spans="1:16" ht="15" customHeight="1" x14ac:dyDescent="0.25">
      <c r="B33" s="145" t="s">
        <v>89</v>
      </c>
      <c r="C33" s="145"/>
      <c r="D33" s="145"/>
      <c r="E33" s="145"/>
    </row>
    <row r="34" spans="1:16" ht="15" x14ac:dyDescent="0.25">
      <c r="D34" s="25"/>
      <c r="N34" s="20"/>
      <c r="O34" s="20"/>
      <c r="P34" s="20"/>
    </row>
    <row r="35" spans="1:16" ht="15" x14ac:dyDescent="0.25">
      <c r="N35" s="20"/>
      <c r="O35" s="20"/>
      <c r="P35" s="20"/>
    </row>
    <row r="36" spans="1:16" x14ac:dyDescent="0.3">
      <c r="L36" s="14" t="s">
        <v>88</v>
      </c>
    </row>
    <row r="39" spans="1:16" ht="1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7" right="0.7" top="0.75" bottom="0.75" header="0.3" footer="0.3"/>
  <pageSetup paperSize="122" scale="97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43"/>
  <sheetViews>
    <sheetView showGridLines="0" tabSelected="1" view="pageLayout" zoomScaleNormal="100" workbookViewId="0">
      <selection activeCell="G11" sqref="G11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29" t="s">
        <v>33</v>
      </c>
      <c r="B5" s="29" t="s">
        <v>105</v>
      </c>
      <c r="C5" s="29" t="s">
        <v>106</v>
      </c>
      <c r="D5" s="29" t="s">
        <v>109</v>
      </c>
      <c r="E5" s="29" t="s">
        <v>110</v>
      </c>
      <c r="F5" s="29" t="s">
        <v>108</v>
      </c>
      <c r="G5" s="29" t="s">
        <v>111</v>
      </c>
    </row>
    <row r="6" spans="1:7" ht="15" x14ac:dyDescent="0.25">
      <c r="A6" s="44">
        <f>EVALUACIÓN!M4</f>
        <v>1</v>
      </c>
      <c r="B6" s="44">
        <f>EVALUACIÓN!O17</f>
        <v>61</v>
      </c>
      <c r="C6" s="44">
        <f>EVALUACIÓN!C32</f>
        <v>0</v>
      </c>
      <c r="D6" s="27" t="s">
        <v>129</v>
      </c>
      <c r="E6" s="27" t="s">
        <v>126</v>
      </c>
      <c r="F6" s="40">
        <f>IF(E6="Seleccione","-",IF(E6="Diurno",VLOOKUP(D6,variables!$B$13:$D$17,2,FALSE),VLOOKUP(D6,variables!$B$13:$D$17,3,FALSE)))</f>
        <v>60</v>
      </c>
      <c r="G6" s="27" t="str">
        <f>IF(B6="Med. Nula","Med. Nula",IF(F6="-","-",IF(F6-B6&lt;0,"Supera","No Supera")))</f>
        <v>Supera</v>
      </c>
    </row>
    <row r="7" spans="1:7" ht="15" x14ac:dyDescent="0.25">
      <c r="A7" s="44"/>
      <c r="B7" s="44"/>
      <c r="C7" s="44"/>
      <c r="D7" s="27" t="s">
        <v>98</v>
      </c>
      <c r="E7" s="27" t="s">
        <v>98</v>
      </c>
      <c r="F7" s="40" t="str">
        <f>IF(E7="Seleccione","-",IF(E7="Diurno",VLOOKUP(D7,variables!$B$13:$D$17,2,FALSE),VLOOKUP(D7,variables!$B$13:$D$17,3,FALSE)))</f>
        <v>-</v>
      </c>
      <c r="G7" s="45" t="str">
        <f>IF(B7="Med. Nula","Med. Nula",IF(F7="-","-",IF(F7-B7&lt;0,"Supera","No Supera")))</f>
        <v>-</v>
      </c>
    </row>
    <row r="8" spans="1:7" ht="15" x14ac:dyDescent="0.25">
      <c r="A8" s="44"/>
      <c r="B8" s="44"/>
      <c r="C8" s="44"/>
      <c r="D8" s="27" t="s">
        <v>98</v>
      </c>
      <c r="E8" s="27" t="s">
        <v>98</v>
      </c>
      <c r="F8" s="40" t="str">
        <f>IF(E8="Seleccione","-",IF(E8="Diurno",VLOOKUP(D8,variables!$B$13:$D$17,2,FALSE),VLOOKUP(D8,variables!$B$13:$D$17,3,FALSE)))</f>
        <v>-</v>
      </c>
      <c r="G8" s="45" t="str">
        <f t="shared" ref="G8:G15" si="0">IF(B8="Med. Nula","Med. Nula",IF(F8="-","-",IF(F8-B8&lt;0,"Supera","No Supera")))</f>
        <v>-</v>
      </c>
    </row>
    <row r="9" spans="1:7" ht="15" x14ac:dyDescent="0.25">
      <c r="A9" s="44"/>
      <c r="B9" s="44"/>
      <c r="C9" s="44"/>
      <c r="D9" s="27" t="s">
        <v>98</v>
      </c>
      <c r="E9" s="27" t="s">
        <v>98</v>
      </c>
      <c r="F9" s="40" t="str">
        <f>IF(E9="Seleccione","-",IF(E9="Diurno",VLOOKUP(D9,variables!$B$13:$D$17,2,FALSE),VLOOKUP(D9,variables!$B$13:$D$17,3,FALSE)))</f>
        <v>-</v>
      </c>
      <c r="G9" s="45" t="str">
        <f t="shared" si="0"/>
        <v>-</v>
      </c>
    </row>
    <row r="10" spans="1:7" ht="15" x14ac:dyDescent="0.25">
      <c r="A10" s="44"/>
      <c r="B10" s="44"/>
      <c r="C10" s="44"/>
      <c r="D10" s="27" t="s">
        <v>98</v>
      </c>
      <c r="E10" s="27" t="s">
        <v>98</v>
      </c>
      <c r="F10" s="40" t="str">
        <f>IF(E10="Seleccione","-",IF(E10="Diurno",VLOOKUP(D10,variables!$B$13:$D$17,2,FALSE),VLOOKUP(D10,variables!$B$13:$D$17,3,FALSE)))</f>
        <v>-</v>
      </c>
      <c r="G10" s="45" t="str">
        <f t="shared" si="0"/>
        <v>-</v>
      </c>
    </row>
    <row r="11" spans="1:7" ht="15" x14ac:dyDescent="0.25">
      <c r="A11" s="44"/>
      <c r="B11" s="44"/>
      <c r="C11" s="44"/>
      <c r="D11" s="27" t="s">
        <v>98</v>
      </c>
      <c r="E11" s="27" t="s">
        <v>98</v>
      </c>
      <c r="F11" s="40" t="str">
        <f>IF(E11="Seleccione","-",IF(E11="Diurno",VLOOKUP(D11,variables!$B$13:$D$17,2,FALSE),VLOOKUP(D11,variables!$B$13:$D$17,3,FALSE)))</f>
        <v>-</v>
      </c>
      <c r="G11" s="45" t="str">
        <f t="shared" si="0"/>
        <v>-</v>
      </c>
    </row>
    <row r="12" spans="1:7" ht="15" x14ac:dyDescent="0.25">
      <c r="A12" s="44"/>
      <c r="B12" s="44"/>
      <c r="C12" s="44"/>
      <c r="D12" s="27" t="s">
        <v>98</v>
      </c>
      <c r="E12" s="27" t="s">
        <v>98</v>
      </c>
      <c r="F12" s="40" t="str">
        <f>IF(E12="Seleccione","-",IF(E12="Diurno",VLOOKUP(D12,variables!$B$13:$D$17,2,FALSE),VLOOKUP(D12,variables!$B$13:$D$17,3,FALSE)))</f>
        <v>-</v>
      </c>
      <c r="G12" s="45" t="str">
        <f t="shared" si="0"/>
        <v>-</v>
      </c>
    </row>
    <row r="13" spans="1:7" ht="15" x14ac:dyDescent="0.25">
      <c r="A13" s="44"/>
      <c r="B13" s="44"/>
      <c r="C13" s="44"/>
      <c r="D13" s="27" t="s">
        <v>98</v>
      </c>
      <c r="E13" s="27" t="s">
        <v>98</v>
      </c>
      <c r="F13" s="40" t="str">
        <f>IF(E13="Seleccione","-",IF(E13="Diurno",VLOOKUP(D13,variables!$B$13:$D$17,2,FALSE),VLOOKUP(D13,variables!$B$13:$D$17,3,FALSE)))</f>
        <v>-</v>
      </c>
      <c r="G13" s="45" t="str">
        <f t="shared" si="0"/>
        <v>-</v>
      </c>
    </row>
    <row r="14" spans="1:7" ht="15" x14ac:dyDescent="0.25">
      <c r="A14" s="44"/>
      <c r="B14" s="44"/>
      <c r="C14" s="44"/>
      <c r="D14" s="27" t="s">
        <v>98</v>
      </c>
      <c r="E14" s="27" t="s">
        <v>98</v>
      </c>
      <c r="F14" s="40" t="str">
        <f>IF(E14="Seleccione","-",IF(E14="Diurno",VLOOKUP(D14,variables!$B$13:$D$17,2,FALSE),VLOOKUP(D14,variables!$B$13:$D$17,3,FALSE)))</f>
        <v>-</v>
      </c>
      <c r="G14" s="45" t="str">
        <f t="shared" si="0"/>
        <v>-</v>
      </c>
    </row>
    <row r="15" spans="1:7" ht="15" x14ac:dyDescent="0.25">
      <c r="A15" s="44"/>
      <c r="B15" s="44"/>
      <c r="C15" s="44"/>
      <c r="D15" s="27" t="s">
        <v>98</v>
      </c>
      <c r="E15" s="27" t="s">
        <v>98</v>
      </c>
      <c r="F15" s="40" t="str">
        <f>IF(E15="Seleccione","-",IF(E15="Diurno",VLOOKUP(D15,variables!$B$13:$D$17,2,FALSE),VLOOKUP(D15,variables!$B$13:$D$17,3,FALSE)))</f>
        <v>-</v>
      </c>
      <c r="G15" s="45" t="str">
        <f t="shared" si="0"/>
        <v>-</v>
      </c>
    </row>
    <row r="17" spans="1:7" ht="15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3">
      <c r="A19" s="155"/>
      <c r="B19" s="156"/>
      <c r="C19" s="156"/>
      <c r="D19" s="156"/>
      <c r="E19" s="156"/>
      <c r="F19" s="156"/>
      <c r="G19" s="157"/>
    </row>
    <row r="20" spans="1:7" x14ac:dyDescent="0.3">
      <c r="A20" s="158"/>
      <c r="B20" s="159"/>
      <c r="C20" s="159"/>
      <c r="D20" s="159"/>
      <c r="E20" s="159"/>
      <c r="F20" s="159"/>
      <c r="G20" s="160"/>
    </row>
    <row r="21" spans="1:7" x14ac:dyDescent="0.3">
      <c r="A21" s="158"/>
      <c r="B21" s="159"/>
      <c r="C21" s="159"/>
      <c r="D21" s="159"/>
      <c r="E21" s="159"/>
      <c r="F21" s="159"/>
      <c r="G21" s="160"/>
    </row>
    <row r="22" spans="1:7" x14ac:dyDescent="0.3">
      <c r="A22" s="158"/>
      <c r="B22" s="159"/>
      <c r="C22" s="159"/>
      <c r="D22" s="159"/>
      <c r="E22" s="159"/>
      <c r="F22" s="159"/>
      <c r="G22" s="160"/>
    </row>
    <row r="23" spans="1:7" x14ac:dyDescent="0.3">
      <c r="A23" s="158"/>
      <c r="B23" s="159"/>
      <c r="C23" s="159"/>
      <c r="D23" s="159"/>
      <c r="E23" s="159"/>
      <c r="F23" s="159"/>
      <c r="G23" s="160"/>
    </row>
    <row r="24" spans="1:7" x14ac:dyDescent="0.3">
      <c r="A24" s="158"/>
      <c r="B24" s="159"/>
      <c r="C24" s="159"/>
      <c r="D24" s="159"/>
      <c r="E24" s="159"/>
      <c r="F24" s="159"/>
      <c r="G24" s="160"/>
    </row>
    <row r="25" spans="1:7" x14ac:dyDescent="0.3">
      <c r="A25" s="158"/>
      <c r="B25" s="159"/>
      <c r="C25" s="159"/>
      <c r="D25" s="159"/>
      <c r="E25" s="159"/>
      <c r="F25" s="159"/>
      <c r="G25" s="160"/>
    </row>
    <row r="26" spans="1:7" x14ac:dyDescent="0.3">
      <c r="A26" s="158"/>
      <c r="B26" s="159"/>
      <c r="C26" s="159"/>
      <c r="D26" s="159"/>
      <c r="E26" s="159"/>
      <c r="F26" s="159"/>
      <c r="G26" s="160"/>
    </row>
    <row r="27" spans="1:7" x14ac:dyDescent="0.3">
      <c r="A27" s="158"/>
      <c r="B27" s="159"/>
      <c r="C27" s="159"/>
      <c r="D27" s="159"/>
      <c r="E27" s="159"/>
      <c r="F27" s="159"/>
      <c r="G27" s="160"/>
    </row>
    <row r="28" spans="1:7" x14ac:dyDescent="0.3">
      <c r="A28" s="161"/>
      <c r="B28" s="162"/>
      <c r="C28" s="162"/>
      <c r="D28" s="162"/>
      <c r="E28" s="162"/>
      <c r="F28" s="162"/>
      <c r="G28" s="163"/>
    </row>
    <row r="30" spans="1:7" ht="15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51" t="s">
        <v>115</v>
      </c>
      <c r="C32" s="153"/>
      <c r="D32" s="153"/>
      <c r="E32" s="153"/>
      <c r="F32" s="153"/>
      <c r="G32" s="154"/>
    </row>
    <row r="33" spans="1:7" ht="15" x14ac:dyDescent="0.25">
      <c r="A33" s="39"/>
      <c r="B33" s="77"/>
      <c r="C33" s="77"/>
      <c r="D33" s="77"/>
      <c r="E33" s="77"/>
      <c r="F33" s="77"/>
      <c r="G33" s="77"/>
    </row>
    <row r="34" spans="1:7" ht="15" x14ac:dyDescent="0.25">
      <c r="A34" s="39"/>
      <c r="B34" s="77"/>
      <c r="C34" s="77"/>
      <c r="D34" s="77"/>
      <c r="E34" s="77"/>
      <c r="F34" s="77"/>
      <c r="G34" s="77"/>
    </row>
    <row r="35" spans="1:7" ht="15" x14ac:dyDescent="0.25">
      <c r="A35" s="39"/>
      <c r="B35" s="77"/>
      <c r="C35" s="77"/>
      <c r="D35" s="77"/>
      <c r="E35" s="77"/>
      <c r="F35" s="77"/>
      <c r="G35" s="77"/>
    </row>
    <row r="36" spans="1:7" ht="15" x14ac:dyDescent="0.25">
      <c r="A36" s="39"/>
      <c r="B36" s="77"/>
      <c r="C36" s="77"/>
      <c r="D36" s="77"/>
      <c r="E36" s="77"/>
      <c r="F36" s="77"/>
      <c r="G36" s="77"/>
    </row>
    <row r="37" spans="1:7" x14ac:dyDescent="0.3">
      <c r="A37" s="39"/>
      <c r="B37" s="77"/>
      <c r="C37" s="77"/>
      <c r="D37" s="77"/>
      <c r="E37" s="77"/>
      <c r="F37" s="77"/>
      <c r="G37" s="77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x14ac:dyDescent="0.3">
      <c r="A41" s="151" t="s">
        <v>117</v>
      </c>
      <c r="B41" s="152"/>
      <c r="C41" s="108"/>
      <c r="D41" s="108"/>
      <c r="E41" s="108"/>
      <c r="F41" s="108"/>
      <c r="G41" s="108"/>
    </row>
    <row r="42" spans="1:7" ht="27" customHeight="1" x14ac:dyDescent="0.3">
      <c r="A42" s="151" t="s">
        <v>118</v>
      </c>
      <c r="B42" s="152"/>
      <c r="C42" s="108"/>
      <c r="D42" s="108"/>
      <c r="E42" s="108"/>
      <c r="F42" s="108"/>
      <c r="G42" s="108"/>
    </row>
    <row r="43" spans="1:7" ht="30" customHeight="1" x14ac:dyDescent="0.3">
      <c r="A43" s="151" t="s">
        <v>119</v>
      </c>
      <c r="B43" s="152"/>
      <c r="C43" s="108"/>
      <c r="D43" s="108"/>
      <c r="E43" s="108"/>
      <c r="F43" s="108"/>
      <c r="G43" s="108"/>
    </row>
  </sheetData>
  <mergeCells count="13">
    <mergeCell ref="B32:G32"/>
    <mergeCell ref="B33:G33"/>
    <mergeCell ref="B34:G34"/>
    <mergeCell ref="B35:G35"/>
    <mergeCell ref="A19:G28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2" scale="98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MIN(EVALUACIÓN!$O$32+10,C15)</f>
        <v>15</v>
      </c>
      <c r="D17">
        <f>MIN(EVALUACIÓN!$O$32+10,D15)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FUENTE</vt:lpstr>
      <vt:lpstr>GEO</vt:lpstr>
      <vt:lpstr>RECEPTOR</vt:lpstr>
      <vt:lpstr>MEDICIÓN</vt:lpstr>
      <vt:lpstr>EVALUACIÓN</vt:lpstr>
      <vt:lpstr>RESUMEN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Tamalok</cp:lastModifiedBy>
  <cp:lastPrinted>2019-02-13T19:20:02Z</cp:lastPrinted>
  <dcterms:created xsi:type="dcterms:W3CDTF">2015-08-04T14:38:52Z</dcterms:created>
  <dcterms:modified xsi:type="dcterms:W3CDTF">2021-06-09T20:09:50Z</dcterms:modified>
</cp:coreProperties>
</file>