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7835" windowHeight="7215" tabRatio="993" firstSheet="1" activeTab="1"/>
  </bookViews>
  <sheets>
    <sheet name="ppp" sheetId="28" state="hidden" r:id="rId1"/>
    <sheet name="Pintura Linea Makor" sheetId="32" r:id="rId2"/>
    <sheet name="Pintura Mion&amp;Mosole" sheetId="33" r:id="rId3"/>
    <sheet name="Pintura COSTA" sheetId="34" r:id="rId4"/>
  </sheets>
  <calcPr calcId="125725"/>
</workbook>
</file>

<file path=xl/calcChain.xml><?xml version="1.0" encoding="utf-8"?>
<calcChain xmlns="http://schemas.openxmlformats.org/spreadsheetml/2006/main">
  <c r="F45" i="32"/>
  <c r="D31"/>
  <c r="F33" i="33" l="1"/>
  <c r="D16"/>
  <c r="F22" i="34"/>
  <c r="D11" l="1"/>
  <c r="C2" i="28" l="1"/>
  <c r="D2" s="1"/>
  <c r="J2"/>
  <c r="L2"/>
  <c r="F4"/>
  <c r="N4"/>
  <c r="S4" s="1"/>
  <c r="S26" s="1"/>
  <c r="U28" s="1"/>
  <c r="W28" s="1"/>
  <c r="O4"/>
  <c r="R4"/>
  <c r="F5"/>
  <c r="F26" s="1"/>
  <c r="F28" s="1"/>
  <c r="H28" s="1"/>
  <c r="O5"/>
  <c r="Q5"/>
  <c r="R5"/>
  <c r="S5"/>
  <c r="F6"/>
  <c r="O6"/>
  <c r="R6"/>
  <c r="S6"/>
  <c r="F7"/>
  <c r="O7"/>
  <c r="R7"/>
  <c r="S7"/>
  <c r="F8"/>
  <c r="O8"/>
  <c r="R8"/>
  <c r="S8"/>
  <c r="F9"/>
  <c r="O9"/>
  <c r="R9"/>
  <c r="S9"/>
  <c r="D10"/>
  <c r="F10"/>
  <c r="L10"/>
  <c r="M10"/>
  <c r="R10" s="1"/>
  <c r="N10"/>
  <c r="O10"/>
  <c r="S10"/>
  <c r="F11"/>
  <c r="O11"/>
  <c r="R11"/>
  <c r="S11"/>
  <c r="D12"/>
  <c r="F12"/>
  <c r="L12"/>
  <c r="M12"/>
  <c r="R12" s="1"/>
  <c r="N12"/>
  <c r="O12"/>
  <c r="S12"/>
  <c r="F13"/>
  <c r="O13"/>
  <c r="R13"/>
  <c r="S13"/>
  <c r="F14"/>
  <c r="O14"/>
  <c r="R14"/>
  <c r="S14"/>
  <c r="F15"/>
  <c r="O15"/>
  <c r="R15"/>
  <c r="S15"/>
  <c r="D16"/>
  <c r="F16"/>
  <c r="L16"/>
  <c r="M16"/>
  <c r="R16" s="1"/>
  <c r="N16"/>
  <c r="O16"/>
  <c r="S16"/>
  <c r="D17"/>
  <c r="F17"/>
  <c r="L17"/>
  <c r="M17"/>
  <c r="R17" s="1"/>
  <c r="N17"/>
  <c r="O17"/>
  <c r="S17"/>
  <c r="F18"/>
  <c r="O18"/>
  <c r="R18"/>
  <c r="S18"/>
  <c r="F19"/>
  <c r="O19"/>
  <c r="R19"/>
  <c r="S19"/>
  <c r="F20"/>
  <c r="O20"/>
  <c r="R20"/>
  <c r="S20"/>
  <c r="F21"/>
  <c r="O21"/>
  <c r="R21"/>
  <c r="S21"/>
  <c r="F22"/>
  <c r="O22"/>
  <c r="R22"/>
  <c r="S22"/>
  <c r="D23"/>
  <c r="F23"/>
  <c r="L23"/>
  <c r="M23"/>
  <c r="R23" s="1"/>
  <c r="N23"/>
  <c r="O23"/>
  <c r="S23"/>
  <c r="F24"/>
  <c r="O24"/>
  <c r="R24"/>
  <c r="S24"/>
  <c r="F25"/>
  <c r="D26"/>
  <c r="I26"/>
  <c r="J26"/>
  <c r="K26"/>
  <c r="L26"/>
  <c r="M26"/>
  <c r="N26"/>
  <c r="O26"/>
  <c r="N28" s="1"/>
  <c r="P28" s="1"/>
  <c r="B28"/>
  <c r="R26" l="1"/>
  <c r="R28" s="1"/>
  <c r="T28" s="1"/>
  <c r="F2"/>
</calcChain>
</file>

<file path=xl/comments1.xml><?xml version="1.0" encoding="utf-8"?>
<comments xmlns="http://schemas.openxmlformats.org/spreadsheetml/2006/main">
  <authors>
    <author>Autor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Por 6 meses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Por 6 meses</t>
        </r>
      </text>
    </comment>
    <comment ref="R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Por 6 meses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Por 6 meses</t>
        </r>
      </text>
    </comment>
  </commentList>
</comments>
</file>

<file path=xl/sharedStrings.xml><?xml version="1.0" encoding="utf-8"?>
<sst xmlns="http://schemas.openxmlformats.org/spreadsheetml/2006/main" count="219" uniqueCount="141">
  <si>
    <t>EQUIPOS</t>
  </si>
  <si>
    <t>Ctas Contables</t>
  </si>
  <si>
    <t>Año 2012</t>
  </si>
  <si>
    <t>Descuento</t>
  </si>
  <si>
    <t>PPP</t>
  </si>
  <si>
    <t>Año 2013</t>
  </si>
  <si>
    <t>Año 2014</t>
  </si>
  <si>
    <t>Descuento 2015</t>
  </si>
  <si>
    <t>TOTAL MES</t>
  </si>
  <si>
    <t>Remuneraciones</t>
  </si>
  <si>
    <t>Finiquitos</t>
  </si>
  <si>
    <t>Otros Costos de Personal</t>
  </si>
  <si>
    <t>Arriendos</t>
  </si>
  <si>
    <t>Impuestos Varios</t>
  </si>
  <si>
    <t>Gastos de Ventas</t>
  </si>
  <si>
    <t>Electricidad</t>
  </si>
  <si>
    <t>Comunicaciones</t>
  </si>
  <si>
    <t>Mantencion y Reparacion</t>
  </si>
  <si>
    <t>Seguros</t>
  </si>
  <si>
    <t>Depreciaciones</t>
  </si>
  <si>
    <t>Servicios</t>
  </si>
  <si>
    <t>Fletes</t>
  </si>
  <si>
    <t>Gastos de Transporte</t>
  </si>
  <si>
    <t>Gastos Cobranza Castigos</t>
  </si>
  <si>
    <t>Gastos Represt y Viajes</t>
  </si>
  <si>
    <t>Gastos Computacion</t>
  </si>
  <si>
    <t>Asesorias</t>
  </si>
  <si>
    <t>Gastos Merds y Produc</t>
  </si>
  <si>
    <t>Gastos Generales</t>
  </si>
  <si>
    <t>Provision de Gastos</t>
  </si>
  <si>
    <t>UF</t>
  </si>
  <si>
    <t>Equiv Anual</t>
  </si>
  <si>
    <t>se informa n finalmente  UF 130.000.-</t>
  </si>
  <si>
    <t xml:space="preserve">PxP </t>
  </si>
  <si>
    <t>se informan finalmente  UF 153.000.-</t>
  </si>
  <si>
    <t>Año 2015</t>
  </si>
  <si>
    <t>Descuento 2016</t>
  </si>
  <si>
    <t>PxP</t>
  </si>
  <si>
    <t>se informan finalmente  UF 162.000.-</t>
  </si>
  <si>
    <t>Pos #  1   Cargador Automatico</t>
  </si>
  <si>
    <t>Pos #  5   Oven - Fastwarm   # 15566</t>
  </si>
  <si>
    <t>Pos #  4   Mesa Rolly 2000    # 15565</t>
  </si>
  <si>
    <t>Pos #  3   Mesa Rolly 6000    # 15564</t>
  </si>
  <si>
    <t>Pos #  6    Sprayer  -  Rotospray  # 15567</t>
  </si>
  <si>
    <t>Pos #  8   Gemini 56 Edge Finishing Sistem   #  15569</t>
  </si>
  <si>
    <t>Pos #  9   Unloader  -  SCD  # 15570</t>
  </si>
  <si>
    <t>Pos #  11   Transfer - Rolly 2000   #  15571</t>
  </si>
  <si>
    <t xml:space="preserve">Pos #  12   Maquina Roller - Filling STU - FT   " 15572 </t>
  </si>
  <si>
    <t>Pos #  13   Transfer - Rolly 4000   #  15573</t>
  </si>
  <si>
    <t>Pos #  15   Maquina Roller  - TFT/3/T    #  15575</t>
  </si>
  <si>
    <t>Pos #  17   Transfer - Rolly 2500   #  15577</t>
  </si>
  <si>
    <t>Pos #  19   Transfer - Rolly 6000   #  15578</t>
  </si>
  <si>
    <t>Pos #  20   Maquina Brushing - ROTOFAST 10    # 15579</t>
  </si>
  <si>
    <t>Pos #  21   Transfer - T - UP 6000    #   15580</t>
  </si>
  <si>
    <t>Pos #  22   Transfer - Rolly 6000   #  15581</t>
  </si>
  <si>
    <t>Pos #  23   Sprayier - PERFORMER    # 15582</t>
  </si>
  <si>
    <t>Pos #  7    Oven - fastdry  horizontal  # 15568</t>
  </si>
  <si>
    <t>Pos #  24    Oven - fastdry  horizontal  # 15583</t>
  </si>
  <si>
    <t>Pos #  26    Oven - fastdry  horizontal   # 15585</t>
  </si>
  <si>
    <t>Pos #  27    Oven - fastdry  horizontal   # 15586</t>
  </si>
  <si>
    <t>Pos #  28   UV  Oven - Ultradry  3   # 15587</t>
  </si>
  <si>
    <t>Pos #  16   UV  Oven - Ultradry 3   # 15576</t>
  </si>
  <si>
    <t>Pos #  14   UV  Oven - Ultradry 1   # 15574</t>
  </si>
  <si>
    <t>5 Unidades Acondic. Aire con intercambador Agua Caliente</t>
  </si>
  <si>
    <t>Intercambiador de Tubo vapor / Agua para  5 Unid. + 5 hornos</t>
  </si>
  <si>
    <t>Set de bombas y valvulas para 5 hornos</t>
  </si>
  <si>
    <t>FE-1166</t>
  </si>
  <si>
    <t>ND-8</t>
  </si>
  <si>
    <t>FE-1314</t>
  </si>
  <si>
    <t>FX-3</t>
  </si>
  <si>
    <t>Diferencia euro por traslado maquinas</t>
  </si>
  <si>
    <t>#</t>
  </si>
  <si>
    <t>Nº folio</t>
  </si>
  <si>
    <t>Número de origen</t>
  </si>
  <si>
    <t>Info. detallada</t>
  </si>
  <si>
    <t>C/D (ML)</t>
  </si>
  <si>
    <t>FE-1184</t>
  </si>
  <si>
    <t>FE-1313</t>
  </si>
  <si>
    <t>FE-1312</t>
  </si>
  <si>
    <t>FE-1504</t>
  </si>
  <si>
    <t>5° Unidad acondicionamiento aire &amp; ductos Mion &amp; Mosole /C.502.16.VM</t>
  </si>
  <si>
    <t>FE-1362</t>
  </si>
  <si>
    <t>FE-1395</t>
  </si>
  <si>
    <t>FE-1402</t>
  </si>
  <si>
    <t>FE-1429</t>
  </si>
  <si>
    <t>Saldo montaje start up costa makor, transporte</t>
  </si>
  <si>
    <t>Lineas de aspiracion y Valvula Antiexplosion "B"</t>
  </si>
  <si>
    <t xml:space="preserve">Pos #  25    Curva 180° con transperto </t>
  </si>
  <si>
    <t>Total a activar</t>
  </si>
  <si>
    <t>Vida util</t>
  </si>
  <si>
    <t>Financiera</t>
  </si>
  <si>
    <t>Tributaria</t>
  </si>
  <si>
    <t>Total activacion</t>
  </si>
  <si>
    <t>Monto recuperacion</t>
  </si>
  <si>
    <t xml:space="preserve">Pos #  2   Lijadora  Brushing  Marca Costa     LB631011A </t>
  </si>
  <si>
    <t>Pos #  10   Lijadora Brushing Marca Costa     LB628021A</t>
  </si>
  <si>
    <t xml:space="preserve">Pos #  18   Lijadora  Brushing  Marca Costa   LB6B2002A </t>
  </si>
  <si>
    <t>Inst.Sist. extraccion maquinas y montaje filtros nueva linea pintura, Anticipo.</t>
  </si>
  <si>
    <t>FE-6</t>
  </si>
  <si>
    <t>Construccion y montaje nuevo filtro suavizado linea nueva pintura</t>
  </si>
  <si>
    <t>FE-35</t>
  </si>
  <si>
    <t>Instalacion ductos aire forzado nueva linea de pintura, anticipo.</t>
  </si>
  <si>
    <t>FE-12</t>
  </si>
  <si>
    <t>Instalacion ductos aire forzado nueva linea de pintura, anticipo 2.</t>
  </si>
  <si>
    <t>FE-13</t>
  </si>
  <si>
    <t>FE-19</t>
  </si>
  <si>
    <t>FE-3915</t>
  </si>
  <si>
    <t>FE-3917</t>
  </si>
  <si>
    <t>FE-4139</t>
  </si>
  <si>
    <t xml:space="preserve">Pistolas linea de pintura </t>
  </si>
  <si>
    <t>1969b</t>
  </si>
  <si>
    <t>FE-1515</t>
  </si>
  <si>
    <t>Vida Util   (Años)</t>
  </si>
  <si>
    <t>Total contable a activar</t>
  </si>
  <si>
    <t>Total Equipos  activacion</t>
  </si>
  <si>
    <t xml:space="preserve">Lineas de aspiracion y Valvula Antiexplosion  "A" y "C" </t>
  </si>
  <si>
    <t xml:space="preserve">Filtro Lijadoras &amp; linea "B"   (Sector  Tinta  extractor 22 kw) </t>
  </si>
  <si>
    <t>Filtro  Lijado  lineas  "A"  y "C"  (Sectores Rodillo + Terminacion  extractor 75 kw)</t>
  </si>
  <si>
    <t>Detectores / Extintores  chispas en ductos</t>
  </si>
  <si>
    <t>Cuadratura Obra en curso     codigo 168</t>
  </si>
  <si>
    <t>Maquinas a activar   (Mion&amp;Mosole)</t>
  </si>
  <si>
    <t>Sist. Asp. lineas pintura marca M&amp;Mosole segun cotizacion c.149.16.vm, abono N°1.</t>
  </si>
  <si>
    <t>Sist.  Asp. lineas pintura marca M&amp;Mosole segun cotizacion c.149.16.vm, abono N°3.</t>
  </si>
  <si>
    <t>Sist.  Asp. lineas pintura marca M&amp;Mosole segun cotizacion c.149.16.vm, abono N°2.</t>
  </si>
  <si>
    <t>Construccion e inst. mantas, ductos extraccion nueva linea pintura + sello paredes</t>
  </si>
  <si>
    <t>Maquinas a activar    (Liajdoras Marca COSTA)</t>
  </si>
  <si>
    <t>Informacion Registro  contable</t>
  </si>
  <si>
    <t>Info.  detallada</t>
  </si>
  <si>
    <t>Maq. Lijado  Marca Costa levigatrici, segun cotizacion N°L00003817.</t>
  </si>
  <si>
    <t>Maq. Lijado Marca Costa levigatrici, segun cotizacion N°L00003817</t>
  </si>
  <si>
    <t>Maq.  Lijado Marca Costa levigatrici, montaje + transporte, abono2.</t>
  </si>
  <si>
    <t>Cuadratura Obra en curso      codigo 168</t>
  </si>
  <si>
    <t>Maquinas a activar    (Linea MAKOR)</t>
  </si>
  <si>
    <t>Insumos  Linea  Pintura  Pistolas</t>
  </si>
  <si>
    <t>Soporte para bombas Sirius</t>
  </si>
  <si>
    <t>Informacion  Registro  Contable</t>
  </si>
  <si>
    <t>Informacion Registro  Contable</t>
  </si>
  <si>
    <t>Lineas de pintura marca MAKOR segun cotizacion N°66/2016, anticipo 1.</t>
  </si>
  <si>
    <t>Variacion  Euros  fe-1362 Lineas de     pintura marca MAKOR  anticipo 1.</t>
  </si>
  <si>
    <t>Lineas de pintura marca MAKOR segun cotizacion N°66/2016, anticipo 2.</t>
  </si>
  <si>
    <t>Lineas de pintura marca MAKOR segun cotizacion N°66/2016, anticipo 3.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</si>
</sst>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5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9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i/>
      <sz val="11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5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14" applyNumberFormat="0" applyAlignment="0" applyProtection="0"/>
    <xf numFmtId="0" fontId="9" fillId="23" borderId="15" applyNumberFormat="0" applyAlignment="0" applyProtection="0"/>
    <xf numFmtId="0" fontId="10" fillId="0" borderId="16" applyNumberFormat="0" applyFill="0" applyAlignment="0" applyProtection="0"/>
    <xf numFmtId="0" fontId="11" fillId="0" borderId="0" applyNumberFormat="0" applyFill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12" fillId="30" borderId="14" applyNumberFormat="0" applyAlignment="0" applyProtection="0"/>
    <xf numFmtId="0" fontId="13" fillId="0" borderId="0" applyNumberFormat="0" applyFill="0" applyBorder="0" applyAlignment="0" applyProtection="0"/>
    <xf numFmtId="0" fontId="14" fillId="31" borderId="0" applyNumberFormat="0" applyBorder="0" applyAlignment="0" applyProtection="0"/>
    <xf numFmtId="43" fontId="5" fillId="0" borderId="0" applyFont="0" applyFill="0" applyBorder="0" applyAlignment="0" applyProtection="0"/>
    <xf numFmtId="0" fontId="15" fillId="32" borderId="0" applyNumberFormat="0" applyBorder="0" applyAlignment="0" applyProtection="0"/>
    <xf numFmtId="0" fontId="5" fillId="33" borderId="17" applyNumberFormat="0" applyFont="0" applyAlignment="0" applyProtection="0"/>
    <xf numFmtId="0" fontId="16" fillId="22" borderId="1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11" fillId="0" borderId="20" applyNumberFormat="0" applyFill="0" applyAlignment="0" applyProtection="0"/>
    <xf numFmtId="0" fontId="21" fillId="0" borderId="21" applyNumberFormat="0" applyFill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135">
    <xf numFmtId="0" fontId="0" fillId="0" borderId="0" xfId="0"/>
    <xf numFmtId="3" fontId="0" fillId="0" borderId="1" xfId="0" applyNumberFormat="1" applyBorder="1"/>
    <xf numFmtId="0" fontId="0" fillId="0" borderId="0" xfId="0"/>
    <xf numFmtId="3" fontId="0" fillId="0" borderId="1" xfId="0" applyNumberFormat="1" applyFont="1" applyBorder="1"/>
    <xf numFmtId="0" fontId="0" fillId="0" borderId="1" xfId="0" applyBorder="1" applyAlignment="1">
      <alignment horizontal="center"/>
    </xf>
    <xf numFmtId="3" fontId="0" fillId="0" borderId="0" xfId="0" applyNumberFormat="1"/>
    <xf numFmtId="0" fontId="1" fillId="2" borderId="1" xfId="0" applyFont="1" applyFill="1" applyBorder="1" applyAlignment="1"/>
    <xf numFmtId="17" fontId="0" fillId="0" borderId="1" xfId="0" applyNumberFormat="1" applyBorder="1"/>
    <xf numFmtId="0" fontId="22" fillId="2" borderId="1" xfId="0" applyFont="1" applyFill="1" applyBorder="1" applyAlignment="1"/>
    <xf numFmtId="0" fontId="0" fillId="0" borderId="0" xfId="0" applyFont="1"/>
    <xf numFmtId="0" fontId="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9" xfId="0" applyFont="1" applyFill="1" applyBorder="1" applyAlignment="1"/>
    <xf numFmtId="17" fontId="1" fillId="2" borderId="10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2" fillId="0" borderId="1" xfId="0" applyFont="1" applyBorder="1" applyAlignment="1">
      <alignment vertical="top"/>
    </xf>
    <xf numFmtId="38" fontId="23" fillId="0" borderId="11" xfId="0" applyNumberFormat="1" applyFont="1" applyBorder="1" applyAlignment="1">
      <alignment vertical="top"/>
    </xf>
    <xf numFmtId="38" fontId="0" fillId="0" borderId="0" xfId="0" applyNumberFormat="1" applyFont="1" applyBorder="1" applyAlignment="1">
      <alignment horizontal="center"/>
    </xf>
    <xf numFmtId="0" fontId="1" fillId="0" borderId="12" xfId="0" applyFont="1" applyBorder="1" applyAlignment="1">
      <alignment vertical="top"/>
    </xf>
    <xf numFmtId="3" fontId="1" fillId="0" borderId="11" xfId="0" applyNumberFormat="1" applyFont="1" applyBorder="1" applyAlignment="1">
      <alignment vertical="top"/>
    </xf>
    <xf numFmtId="38" fontId="0" fillId="0" borderId="0" xfId="0" applyNumberFormat="1" applyFont="1"/>
    <xf numFmtId="38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3" fontId="1" fillId="0" borderId="11" xfId="0" applyNumberFormat="1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3" fillId="0" borderId="1" xfId="0" applyFont="1" applyBorder="1" applyAlignment="1">
      <alignment vertical="top"/>
    </xf>
    <xf numFmtId="3" fontId="0" fillId="0" borderId="0" xfId="0" applyNumberFormat="1" applyFont="1"/>
    <xf numFmtId="3" fontId="21" fillId="0" borderId="0" xfId="0" applyNumberFormat="1" applyFont="1"/>
    <xf numFmtId="0" fontId="21" fillId="36" borderId="0" xfId="0" applyFont="1" applyFill="1"/>
    <xf numFmtId="38" fontId="21" fillId="36" borderId="0" xfId="0" applyNumberFormat="1" applyFont="1" applyFill="1"/>
    <xf numFmtId="0" fontId="21" fillId="37" borderId="0" xfId="0" applyFont="1" applyFill="1"/>
    <xf numFmtId="38" fontId="21" fillId="37" borderId="0" xfId="0" applyNumberFormat="1" applyFont="1" applyFill="1"/>
    <xf numFmtId="0" fontId="21" fillId="38" borderId="0" xfId="0" applyFont="1" applyFill="1"/>
    <xf numFmtId="0" fontId="21" fillId="39" borderId="0" xfId="0" applyFont="1" applyFill="1"/>
    <xf numFmtId="0" fontId="24" fillId="0" borderId="0" xfId="0" applyFont="1"/>
    <xf numFmtId="3" fontId="25" fillId="0" borderId="0" xfId="0" applyNumberFormat="1" applyFont="1" applyBorder="1" applyAlignment="1">
      <alignment horizontal="right" vertical="top"/>
    </xf>
    <xf numFmtId="3" fontId="25" fillId="0" borderId="0" xfId="0" applyNumberFormat="1" applyFont="1" applyFill="1" applyBorder="1" applyAlignment="1">
      <alignment horizontal="right" vertical="top"/>
    </xf>
    <xf numFmtId="3" fontId="23" fillId="0" borderId="0" xfId="0" applyNumberFormat="1" applyFont="1" applyBorder="1" applyAlignment="1">
      <alignment horizontal="right" vertical="top"/>
    </xf>
    <xf numFmtId="3" fontId="23" fillId="0" borderId="0" xfId="0" applyNumberFormat="1" applyFont="1" applyFill="1" applyBorder="1" applyAlignment="1">
      <alignment horizontal="right" vertical="top"/>
    </xf>
    <xf numFmtId="3" fontId="21" fillId="35" borderId="0" xfId="0" applyNumberFormat="1" applyFont="1" applyFill="1"/>
    <xf numFmtId="38" fontId="21" fillId="35" borderId="0" xfId="0" applyNumberFormat="1" applyFont="1" applyFill="1"/>
    <xf numFmtId="38" fontId="26" fillId="35" borderId="0" xfId="0" applyNumberFormat="1" applyFont="1" applyFill="1"/>
    <xf numFmtId="0" fontId="29" fillId="0" borderId="0" xfId="0" applyFont="1"/>
    <xf numFmtId="0" fontId="29" fillId="0" borderId="1" xfId="0" applyFont="1" applyBorder="1"/>
    <xf numFmtId="3" fontId="29" fillId="0" borderId="1" xfId="0" applyNumberFormat="1" applyFont="1" applyBorder="1"/>
    <xf numFmtId="3" fontId="29" fillId="34" borderId="1" xfId="0" applyNumberFormat="1" applyFont="1" applyFill="1" applyBorder="1"/>
    <xf numFmtId="0" fontId="29" fillId="34" borderId="1" xfId="0" applyFont="1" applyFill="1" applyBorder="1"/>
    <xf numFmtId="0" fontId="29" fillId="0" borderId="0" xfId="0" applyFont="1" applyAlignment="1"/>
    <xf numFmtId="0" fontId="28" fillId="0" borderId="0" xfId="31" applyFont="1" applyFill="1" applyBorder="1" applyAlignment="1"/>
    <xf numFmtId="3" fontId="29" fillId="0" borderId="0" xfId="0" applyNumberFormat="1" applyFont="1"/>
    <xf numFmtId="164" fontId="0" fillId="0" borderId="0" xfId="0" applyNumberFormat="1"/>
    <xf numFmtId="0" fontId="21" fillId="0" borderId="0" xfId="0" applyFont="1" applyBorder="1" applyAlignment="1">
      <alignment horizontal="right"/>
    </xf>
    <xf numFmtId="3" fontId="21" fillId="0" borderId="0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0" fillId="0" borderId="1" xfId="0" applyBorder="1"/>
    <xf numFmtId="3" fontId="29" fillId="0" borderId="0" xfId="0" applyNumberFormat="1" applyFont="1" applyBorder="1" applyAlignment="1">
      <alignment vertical="center"/>
    </xf>
    <xf numFmtId="0" fontId="31" fillId="34" borderId="2" xfId="0" applyFont="1" applyFill="1" applyBorder="1" applyAlignment="1">
      <alignment horizontal="center" vertical="center" wrapText="1"/>
    </xf>
    <xf numFmtId="3" fontId="31" fillId="34" borderId="2" xfId="0" applyNumberFormat="1" applyFont="1" applyFill="1" applyBorder="1" applyAlignment="1">
      <alignment horizontal="center" vertical="center" wrapText="1"/>
    </xf>
    <xf numFmtId="0" fontId="0" fillId="34" borderId="1" xfId="0" applyFill="1" applyBorder="1" applyAlignment="1">
      <alignment horizontal="center"/>
    </xf>
    <xf numFmtId="0" fontId="30" fillId="34" borderId="1" xfId="0" applyFont="1" applyFill="1" applyBorder="1"/>
    <xf numFmtId="3" fontId="30" fillId="34" borderId="1" xfId="43" applyNumberFormat="1" applyFont="1" applyFill="1" applyBorder="1" applyAlignment="1">
      <alignment horizontal="right" vertical="center"/>
    </xf>
    <xf numFmtId="0" fontId="27" fillId="34" borderId="1" xfId="0" applyFont="1" applyFill="1" applyBorder="1"/>
    <xf numFmtId="3" fontId="29" fillId="34" borderId="1" xfId="43" applyNumberFormat="1" applyFont="1" applyFill="1" applyBorder="1" applyAlignment="1">
      <alignment horizontal="right" vertical="center"/>
    </xf>
    <xf numFmtId="0" fontId="0" fillId="34" borderId="1" xfId="0" applyFill="1" applyBorder="1"/>
    <xf numFmtId="3" fontId="0" fillId="34" borderId="1" xfId="0" applyNumberFormat="1" applyFill="1" applyBorder="1" applyAlignment="1">
      <alignment horizontal="right" vertical="center"/>
    </xf>
    <xf numFmtId="0" fontId="0" fillId="34" borderId="5" xfId="0" applyFill="1" applyBorder="1" applyAlignment="1">
      <alignment horizontal="center"/>
    </xf>
    <xf numFmtId="0" fontId="29" fillId="34" borderId="5" xfId="0" applyFont="1" applyFill="1" applyBorder="1"/>
    <xf numFmtId="164" fontId="29" fillId="34" borderId="5" xfId="43" applyNumberFormat="1" applyFont="1" applyFill="1" applyBorder="1"/>
    <xf numFmtId="0" fontId="29" fillId="34" borderId="4" xfId="0" applyFont="1" applyFill="1" applyBorder="1"/>
    <xf numFmtId="0" fontId="29" fillId="34" borderId="6" xfId="0" applyFont="1" applyFill="1" applyBorder="1"/>
    <xf numFmtId="3" fontId="29" fillId="34" borderId="5" xfId="0" applyNumberFormat="1" applyFont="1" applyFill="1" applyBorder="1"/>
    <xf numFmtId="3" fontId="29" fillId="0" borderId="1" xfId="0" applyNumberFormat="1" applyFont="1" applyBorder="1" applyAlignment="1">
      <alignment vertical="center"/>
    </xf>
    <xf numFmtId="3" fontId="29" fillId="0" borderId="5" xfId="0" applyNumberFormat="1" applyFont="1" applyBorder="1"/>
    <xf numFmtId="164" fontId="29" fillId="34" borderId="1" xfId="43" applyNumberFormat="1" applyFont="1" applyFill="1" applyBorder="1"/>
    <xf numFmtId="0" fontId="36" fillId="34" borderId="1" xfId="0" applyFont="1" applyFill="1" applyBorder="1"/>
    <xf numFmtId="0" fontId="0" fillId="34" borderId="5" xfId="0" applyFill="1" applyBorder="1"/>
    <xf numFmtId="3" fontId="0" fillId="34" borderId="5" xfId="0" applyNumberFormat="1" applyFill="1" applyBorder="1" applyAlignment="1">
      <alignment horizontal="right" vertical="center"/>
    </xf>
    <xf numFmtId="0" fontId="0" fillId="0" borderId="0" xfId="0" applyNumberFormat="1"/>
    <xf numFmtId="0" fontId="5" fillId="0" borderId="1" xfId="44" applyBorder="1"/>
    <xf numFmtId="0" fontId="29" fillId="0" borderId="0" xfId="0" applyFont="1" applyBorder="1" applyAlignment="1">
      <alignment vertical="center"/>
    </xf>
    <xf numFmtId="3" fontId="5" fillId="34" borderId="1" xfId="44" applyNumberFormat="1" applyFill="1" applyBorder="1"/>
    <xf numFmtId="0" fontId="32" fillId="34" borderId="1" xfId="0" applyFont="1" applyFill="1" applyBorder="1"/>
    <xf numFmtId="164" fontId="32" fillId="34" borderId="1" xfId="43" applyNumberFormat="1" applyFont="1" applyFill="1" applyBorder="1"/>
    <xf numFmtId="0" fontId="38" fillId="34" borderId="2" xfId="0" applyFont="1" applyFill="1" applyBorder="1" applyAlignment="1">
      <alignment horizontal="center" vertical="center" wrapText="1"/>
    </xf>
    <xf numFmtId="0" fontId="39" fillId="34" borderId="2" xfId="0" applyFont="1" applyFill="1" applyBorder="1" applyAlignment="1">
      <alignment horizontal="center" vertical="center" wrapText="1"/>
    </xf>
    <xf numFmtId="3" fontId="39" fillId="34" borderId="2" xfId="0" applyNumberFormat="1" applyFont="1" applyFill="1" applyBorder="1" applyAlignment="1">
      <alignment horizontal="center" vertical="center" wrapText="1"/>
    </xf>
    <xf numFmtId="0" fontId="37" fillId="34" borderId="0" xfId="0" applyFont="1" applyFill="1" applyBorder="1" applyAlignment="1">
      <alignment horizontal="right" vertical="center" wrapText="1"/>
    </xf>
    <xf numFmtId="0" fontId="34" fillId="0" borderId="0" xfId="0" applyFont="1" applyBorder="1" applyAlignment="1">
      <alignment horizontal="center" vertical="center" wrapText="1"/>
    </xf>
    <xf numFmtId="0" fontId="29" fillId="34" borderId="1" xfId="0" applyFont="1" applyFill="1" applyBorder="1" applyAlignment="1">
      <alignment horizontal="center"/>
    </xf>
    <xf numFmtId="0" fontId="29" fillId="34" borderId="5" xfId="0" applyFont="1" applyFill="1" applyBorder="1" applyAlignment="1">
      <alignment horizontal="center"/>
    </xf>
    <xf numFmtId="0" fontId="29" fillId="34" borderId="1" xfId="0" applyFont="1" applyFill="1" applyBorder="1" applyAlignment="1">
      <alignment horizontal="left"/>
    </xf>
    <xf numFmtId="0" fontId="0" fillId="34" borderId="1" xfId="0" applyFill="1" applyBorder="1" applyAlignment="1">
      <alignment horizontal="left"/>
    </xf>
    <xf numFmtId="0" fontId="0" fillId="34" borderId="5" xfId="0" applyFill="1" applyBorder="1" applyAlignment="1">
      <alignment horizontal="left"/>
    </xf>
    <xf numFmtId="0" fontId="29" fillId="34" borderId="5" xfId="0" applyFont="1" applyFill="1" applyBorder="1" applyAlignment="1">
      <alignment horizontal="left"/>
    </xf>
    <xf numFmtId="0" fontId="42" fillId="34" borderId="2" xfId="0" applyFont="1" applyFill="1" applyBorder="1" applyAlignment="1">
      <alignment horizontal="center" vertical="center" wrapText="1"/>
    </xf>
    <xf numFmtId="0" fontId="27" fillId="34" borderId="5" xfId="0" applyFont="1" applyFill="1" applyBorder="1"/>
    <xf numFmtId="0" fontId="35" fillId="34" borderId="0" xfId="0" applyFont="1" applyFill="1" applyBorder="1" applyAlignment="1">
      <alignment horizontal="right" vertical="center" wrapText="1"/>
    </xf>
    <xf numFmtId="164" fontId="44" fillId="0" borderId="1" xfId="0" applyNumberFormat="1" applyFont="1" applyBorder="1" applyAlignment="1">
      <alignment vertical="center"/>
    </xf>
    <xf numFmtId="0" fontId="43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3" fontId="43" fillId="0" borderId="9" xfId="0" applyNumberFormat="1" applyFont="1" applyBorder="1" applyAlignment="1">
      <alignment vertical="center"/>
    </xf>
    <xf numFmtId="3" fontId="44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3" fontId="44" fillId="0" borderId="1" xfId="0" applyNumberFormat="1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43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40" fillId="34" borderId="1" xfId="0" applyFont="1" applyFill="1" applyBorder="1" applyAlignment="1">
      <alignment horizontal="right" vertical="center" wrapText="1"/>
    </xf>
    <xf numFmtId="0" fontId="41" fillId="0" borderId="7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right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right" vertical="center" wrapText="1"/>
    </xf>
    <xf numFmtId="0" fontId="40" fillId="0" borderId="8" xfId="0" applyFont="1" applyBorder="1" applyAlignment="1">
      <alignment horizontal="right" vertical="center" wrapText="1"/>
    </xf>
    <xf numFmtId="0" fontId="40" fillId="0" borderId="4" xfId="0" applyFont="1" applyBorder="1" applyAlignment="1">
      <alignment horizontal="right" vertical="center" wrapText="1"/>
    </xf>
    <xf numFmtId="0" fontId="40" fillId="0" borderId="26" xfId="0" applyFont="1" applyBorder="1" applyAlignment="1">
      <alignment horizontal="right" vertical="center" wrapText="1"/>
    </xf>
    <xf numFmtId="0" fontId="40" fillId="0" borderId="23" xfId="0" applyFont="1" applyBorder="1" applyAlignment="1">
      <alignment horizontal="right" vertical="center" wrapText="1"/>
    </xf>
    <xf numFmtId="0" fontId="37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Hipervínculo" xfId="31" builtinId="8"/>
    <cellStyle name="Incorrecto" xfId="32" builtinId="27" customBuiltin="1"/>
    <cellStyle name="Millares" xfId="43" builtinId="3"/>
    <cellStyle name="Millares 2" xfId="33"/>
    <cellStyle name="Neutral" xfId="34" builtinId="28" customBuiltin="1"/>
    <cellStyle name="Normal" xfId="0" builtinId="0"/>
    <cellStyle name="Normal 14" xfId="44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2"/>
  <sheetViews>
    <sheetView topLeftCell="K1" zoomScale="75" zoomScaleNormal="75" workbookViewId="0">
      <selection activeCell="U33" sqref="U33"/>
    </sheetView>
  </sheetViews>
  <sheetFormatPr baseColWidth="10" defaultColWidth="0" defaultRowHeight="15"/>
  <cols>
    <col min="1" max="1" width="22.140625" style="2" hidden="1" customWidth="1"/>
    <col min="2" max="2" width="14.42578125" style="2" hidden="1" customWidth="1"/>
    <col min="3" max="3" width="11.5703125" style="2" hidden="1" customWidth="1"/>
    <col min="4" max="4" width="14.42578125" style="2" hidden="1" customWidth="1"/>
    <col min="5" max="5" width="0" style="2" hidden="1" customWidth="1"/>
    <col min="6" max="6" width="14.42578125" style="2" hidden="1" customWidth="1"/>
    <col min="7" max="7" width="0" style="2" hidden="1" customWidth="1"/>
    <col min="8" max="8" width="23.7109375" style="2" bestFit="1" customWidth="1"/>
    <col min="9" max="10" width="14.42578125" style="2" bestFit="1" customWidth="1"/>
    <col min="11" max="11" width="14.42578125" style="2" customWidth="1"/>
    <col min="12" max="12" width="14.42578125" style="2" bestFit="1" customWidth="1"/>
    <col min="13" max="13" width="16" style="2" bestFit="1" customWidth="1"/>
    <col min="14" max="14" width="16.85546875" style="2" customWidth="1"/>
    <col min="15" max="15" width="14.42578125" style="2" bestFit="1" customWidth="1"/>
    <col min="16" max="16" width="12" style="2" bestFit="1" customWidth="1"/>
    <col min="17" max="17" width="13.85546875" style="2" bestFit="1" customWidth="1"/>
    <col min="18" max="18" width="14.42578125" style="2" bestFit="1" customWidth="1"/>
    <col min="19" max="19" width="18.140625" style="2" customWidth="1"/>
    <col min="20" max="21" width="25.28515625" style="2" bestFit="1" customWidth="1"/>
    <col min="22" max="22" width="24" style="2" bestFit="1" customWidth="1"/>
    <col min="23" max="23" width="9.7109375" style="34" bestFit="1" customWidth="1"/>
    <col min="24" max="24" width="14" style="2" bestFit="1" customWidth="1"/>
    <col min="25" max="254" width="11.42578125" style="2" customWidth="1"/>
    <col min="255" max="16384" width="0" style="2" hidden="1"/>
  </cols>
  <sheetData>
    <row r="1" spans="1:23" ht="15.75" thickBot="1">
      <c r="R1" s="2">
        <v>2015</v>
      </c>
      <c r="S1" s="28">
        <v>2016</v>
      </c>
      <c r="V1" s="2">
        <v>2015</v>
      </c>
    </row>
    <row r="2" spans="1:23" ht="15.75" hidden="1" thickBot="1">
      <c r="C2" s="2">
        <f>B4/12</f>
        <v>144142703.16666666</v>
      </c>
      <c r="D2" s="2">
        <f>C2*2</f>
        <v>288285406.33333331</v>
      </c>
      <c r="F2" s="2">
        <f>C2*6</f>
        <v>864856219</v>
      </c>
      <c r="J2" s="2">
        <f>I4/12</f>
        <v>171420016.91666666</v>
      </c>
      <c r="L2" s="2">
        <f>J2*2</f>
        <v>342840033.83333331</v>
      </c>
    </row>
    <row r="3" spans="1:23" ht="15.75" thickBot="1">
      <c r="A3" s="6" t="s">
        <v>1</v>
      </c>
      <c r="B3" s="7" t="s">
        <v>2</v>
      </c>
      <c r="D3" s="4" t="s">
        <v>3</v>
      </c>
      <c r="F3" s="4" t="s">
        <v>4</v>
      </c>
      <c r="H3" s="8" t="s">
        <v>1</v>
      </c>
      <c r="I3" s="9" t="s">
        <v>5</v>
      </c>
      <c r="J3" s="9" t="s">
        <v>6</v>
      </c>
      <c r="K3" s="2" t="s">
        <v>35</v>
      </c>
      <c r="L3" s="10" t="s">
        <v>3</v>
      </c>
      <c r="M3" s="2" t="s">
        <v>7</v>
      </c>
      <c r="N3" s="2" t="s">
        <v>36</v>
      </c>
      <c r="O3" s="11" t="s">
        <v>4</v>
      </c>
      <c r="R3" s="11" t="s">
        <v>4</v>
      </c>
      <c r="S3" s="11" t="s">
        <v>4</v>
      </c>
      <c r="T3" s="12" t="s">
        <v>1</v>
      </c>
      <c r="U3" s="13" t="s">
        <v>8</v>
      </c>
      <c r="V3" s="34"/>
    </row>
    <row r="4" spans="1:23">
      <c r="A4" s="14" t="s">
        <v>9</v>
      </c>
      <c r="B4" s="1">
        <v>1729712438</v>
      </c>
      <c r="D4" s="1">
        <v>286136171</v>
      </c>
      <c r="F4" s="1">
        <f>+(B4-D4)/2</f>
        <v>721788133.5</v>
      </c>
      <c r="H4" s="15" t="s">
        <v>9</v>
      </c>
      <c r="I4" s="16">
        <v>2057040203</v>
      </c>
      <c r="J4" s="16">
        <v>2371412511</v>
      </c>
      <c r="K4" s="37">
        <v>2626601534.6700001</v>
      </c>
      <c r="L4" s="17">
        <v>342840034</v>
      </c>
      <c r="M4" s="17">
        <v>395219609.08326</v>
      </c>
      <c r="N4" s="17">
        <f>K4*Q4</f>
        <v>437749411.76810223</v>
      </c>
      <c r="O4" s="3">
        <f>+(I4-L4)/2</f>
        <v>857100084.5</v>
      </c>
      <c r="Q4" s="2">
        <v>0.16666</v>
      </c>
      <c r="R4" s="3">
        <f>+(J4-M4)/2</f>
        <v>988096450.95836997</v>
      </c>
      <c r="S4" s="3">
        <f>+(K4-N4)/2</f>
        <v>1094426061.450949</v>
      </c>
      <c r="T4" s="18" t="s">
        <v>9</v>
      </c>
      <c r="U4" s="19">
        <v>2371412511</v>
      </c>
      <c r="V4" s="35">
        <v>2626601534.6700001</v>
      </c>
      <c r="W4" s="2"/>
    </row>
    <row r="5" spans="1:23">
      <c r="A5" s="14" t="s">
        <v>10</v>
      </c>
      <c r="B5" s="1">
        <v>57167186</v>
      </c>
      <c r="D5" s="1">
        <v>57167186</v>
      </c>
      <c r="F5" s="1">
        <f t="shared" ref="F5:F25" si="0">+(B5-D5)/2</f>
        <v>0</v>
      </c>
      <c r="H5" s="15" t="s">
        <v>10</v>
      </c>
      <c r="I5" s="20">
        <v>82009502</v>
      </c>
      <c r="J5" s="20">
        <v>64615543</v>
      </c>
      <c r="K5" s="37">
        <v>80962459</v>
      </c>
      <c r="L5" s="17">
        <v>82009502</v>
      </c>
      <c r="M5" s="21">
        <v>64615543</v>
      </c>
      <c r="N5" s="37">
        <v>80962459</v>
      </c>
      <c r="O5" s="3">
        <f t="shared" ref="O5:O24" si="1">+(I5-L5)/2</f>
        <v>0</v>
      </c>
      <c r="Q5" s="2">
        <f>(L4*100)/I4</f>
        <v>16.666666674768923</v>
      </c>
      <c r="R5" s="3">
        <f t="shared" ref="R5:R24" si="2">+(J5-M5)/2</f>
        <v>0</v>
      </c>
      <c r="S5" s="3">
        <f t="shared" ref="S5:S24" si="3">+(K5-N5)/2</f>
        <v>0</v>
      </c>
      <c r="T5" s="18" t="s">
        <v>10</v>
      </c>
      <c r="U5" s="19">
        <v>64615543</v>
      </c>
      <c r="V5" s="35">
        <v>80962459</v>
      </c>
      <c r="W5" s="2"/>
    </row>
    <row r="6" spans="1:23">
      <c r="A6" s="14" t="s">
        <v>11</v>
      </c>
      <c r="B6" s="1">
        <v>312673404</v>
      </c>
      <c r="D6" s="1">
        <v>212099063</v>
      </c>
      <c r="F6" s="1">
        <f t="shared" si="0"/>
        <v>50287170.5</v>
      </c>
      <c r="H6" s="15" t="s">
        <v>11</v>
      </c>
      <c r="I6" s="20">
        <v>359734560</v>
      </c>
      <c r="J6" s="20">
        <v>376263877</v>
      </c>
      <c r="K6" s="37">
        <v>451160624.99000001</v>
      </c>
      <c r="L6" s="17">
        <v>244619500</v>
      </c>
      <c r="M6" s="17">
        <v>244615903.4544</v>
      </c>
      <c r="N6" s="17">
        <v>306784713</v>
      </c>
      <c r="O6" s="3">
        <f t="shared" si="1"/>
        <v>57557530</v>
      </c>
      <c r="Q6" s="2">
        <v>0.67998999999999998</v>
      </c>
      <c r="R6" s="3">
        <f t="shared" si="2"/>
        <v>65823986.772799999</v>
      </c>
      <c r="S6" s="3">
        <f t="shared" si="3"/>
        <v>72187955.995000005</v>
      </c>
      <c r="T6" s="18" t="s">
        <v>11</v>
      </c>
      <c r="U6" s="19">
        <v>376263877</v>
      </c>
      <c r="V6" s="35">
        <v>451160624.99000001</v>
      </c>
      <c r="W6" s="2"/>
    </row>
    <row r="7" spans="1:23">
      <c r="A7" s="14" t="s">
        <v>12</v>
      </c>
      <c r="B7" s="1">
        <v>66600000</v>
      </c>
      <c r="D7" s="1">
        <v>0</v>
      </c>
      <c r="F7" s="1">
        <f t="shared" si="0"/>
        <v>33300000</v>
      </c>
      <c r="H7" s="15" t="s">
        <v>12</v>
      </c>
      <c r="I7" s="20">
        <v>97302900</v>
      </c>
      <c r="J7" s="20">
        <v>107680000</v>
      </c>
      <c r="K7" s="37">
        <v>126224727</v>
      </c>
      <c r="L7" s="17">
        <v>0</v>
      </c>
      <c r="M7" s="22">
        <v>0</v>
      </c>
      <c r="N7" s="22">
        <v>0</v>
      </c>
      <c r="O7" s="3">
        <f t="shared" si="1"/>
        <v>48651450</v>
      </c>
      <c r="Q7" s="2">
        <v>67.999899999999997</v>
      </c>
      <c r="R7" s="3">
        <f t="shared" si="2"/>
        <v>53840000</v>
      </c>
      <c r="S7" s="3">
        <f t="shared" si="3"/>
        <v>63112363.5</v>
      </c>
      <c r="T7" s="18" t="s">
        <v>12</v>
      </c>
      <c r="U7" s="19">
        <v>107680000</v>
      </c>
      <c r="V7" s="35">
        <v>126224727</v>
      </c>
      <c r="W7" s="2"/>
    </row>
    <row r="8" spans="1:23">
      <c r="A8" s="14" t="s">
        <v>13</v>
      </c>
      <c r="B8" s="1">
        <v>16500048</v>
      </c>
      <c r="D8" s="1">
        <v>0</v>
      </c>
      <c r="F8" s="1">
        <f t="shared" si="0"/>
        <v>8250024</v>
      </c>
      <c r="H8" s="15" t="s">
        <v>13</v>
      </c>
      <c r="I8" s="20">
        <v>22131328</v>
      </c>
      <c r="J8" s="20">
        <v>26264004</v>
      </c>
      <c r="K8" s="37">
        <v>27675732.969999999</v>
      </c>
      <c r="L8" s="17">
        <v>0</v>
      </c>
      <c r="M8" s="22">
        <v>0</v>
      </c>
      <c r="N8" s="22">
        <v>0</v>
      </c>
      <c r="O8" s="3">
        <f t="shared" si="1"/>
        <v>11065664</v>
      </c>
      <c r="R8" s="3">
        <f t="shared" si="2"/>
        <v>13132002</v>
      </c>
      <c r="S8" s="3">
        <f t="shared" si="3"/>
        <v>13837866.484999999</v>
      </c>
      <c r="T8" s="18" t="s">
        <v>13</v>
      </c>
      <c r="U8" s="19">
        <v>26264004</v>
      </c>
      <c r="V8" s="35">
        <v>27675732.969999999</v>
      </c>
      <c r="W8" s="2"/>
    </row>
    <row r="9" spans="1:23">
      <c r="A9" s="14" t="s">
        <v>14</v>
      </c>
      <c r="B9" s="1">
        <v>120845</v>
      </c>
      <c r="D9" s="1">
        <v>0</v>
      </c>
      <c r="F9" s="1">
        <f t="shared" si="0"/>
        <v>60422.5</v>
      </c>
      <c r="H9" s="15" t="s">
        <v>14</v>
      </c>
      <c r="I9" s="20">
        <v>0</v>
      </c>
      <c r="J9" s="20">
        <v>0</v>
      </c>
      <c r="K9" s="37">
        <v>0</v>
      </c>
      <c r="L9" s="17">
        <v>0</v>
      </c>
      <c r="M9" s="22">
        <v>0</v>
      </c>
      <c r="N9" s="22">
        <v>0</v>
      </c>
      <c r="O9" s="3">
        <f t="shared" si="1"/>
        <v>0</v>
      </c>
      <c r="R9" s="3">
        <f t="shared" si="2"/>
        <v>0</v>
      </c>
      <c r="S9" s="3">
        <f t="shared" si="3"/>
        <v>0</v>
      </c>
      <c r="T9" s="18" t="s">
        <v>14</v>
      </c>
      <c r="U9" s="19">
        <v>0</v>
      </c>
      <c r="V9" s="35">
        <v>0</v>
      </c>
      <c r="W9" s="2"/>
    </row>
    <row r="10" spans="1:23">
      <c r="A10" s="14" t="s">
        <v>15</v>
      </c>
      <c r="B10" s="1">
        <v>307197594</v>
      </c>
      <c r="D10" s="1">
        <f>+B10*1/3</f>
        <v>102399198</v>
      </c>
      <c r="F10" s="1">
        <f t="shared" si="0"/>
        <v>102399198</v>
      </c>
      <c r="H10" s="15" t="s">
        <v>15</v>
      </c>
      <c r="I10" s="20">
        <v>322302849</v>
      </c>
      <c r="J10" s="20">
        <v>378657049</v>
      </c>
      <c r="K10" s="37">
        <v>564029387.97000003</v>
      </c>
      <c r="L10" s="17">
        <f>+I10*1/3</f>
        <v>107434283</v>
      </c>
      <c r="M10" s="17">
        <f>+J10*1/3</f>
        <v>126219016.33333333</v>
      </c>
      <c r="N10" s="17">
        <f>+K10*1/3</f>
        <v>188009795.99000001</v>
      </c>
      <c r="O10" s="3">
        <f t="shared" si="1"/>
        <v>107434283</v>
      </c>
      <c r="R10" s="3">
        <f t="shared" si="2"/>
        <v>126219016.33333334</v>
      </c>
      <c r="S10" s="3">
        <f t="shared" si="3"/>
        <v>188009795.99000001</v>
      </c>
      <c r="T10" s="18" t="s">
        <v>15</v>
      </c>
      <c r="U10" s="19">
        <v>378657049</v>
      </c>
      <c r="V10" s="35">
        <v>564029387.97000003</v>
      </c>
      <c r="W10" s="2"/>
    </row>
    <row r="11" spans="1:23">
      <c r="A11" s="14" t="s">
        <v>16</v>
      </c>
      <c r="B11" s="1">
        <v>33538015</v>
      </c>
      <c r="D11" s="1">
        <v>0</v>
      </c>
      <c r="F11" s="1">
        <f t="shared" si="0"/>
        <v>16769007.5</v>
      </c>
      <c r="H11" s="15" t="s">
        <v>16</v>
      </c>
      <c r="I11" s="20">
        <v>41515937</v>
      </c>
      <c r="J11" s="20">
        <v>39563540</v>
      </c>
      <c r="K11" s="37">
        <v>43617554</v>
      </c>
      <c r="L11" s="17">
        <v>0</v>
      </c>
      <c r="M11" s="22">
        <v>0</v>
      </c>
      <c r="N11" s="22">
        <v>0</v>
      </c>
      <c r="O11" s="3">
        <f t="shared" si="1"/>
        <v>20757968.5</v>
      </c>
      <c r="R11" s="3">
        <f t="shared" si="2"/>
        <v>19781770</v>
      </c>
      <c r="S11" s="3">
        <f t="shared" si="3"/>
        <v>21808777</v>
      </c>
      <c r="T11" s="18" t="s">
        <v>16</v>
      </c>
      <c r="U11" s="19">
        <v>39563540</v>
      </c>
      <c r="V11" s="35">
        <v>43617554</v>
      </c>
      <c r="W11" s="2"/>
    </row>
    <row r="12" spans="1:23">
      <c r="A12" s="14" t="s">
        <v>17</v>
      </c>
      <c r="B12" s="1">
        <v>452021636</v>
      </c>
      <c r="D12" s="1">
        <f>+B12*1/3</f>
        <v>150673878.66666666</v>
      </c>
      <c r="F12" s="1">
        <f t="shared" si="0"/>
        <v>150673878.66666669</v>
      </c>
      <c r="H12" s="15" t="s">
        <v>17</v>
      </c>
      <c r="I12" s="20">
        <v>364932758</v>
      </c>
      <c r="J12" s="20">
        <v>407529658</v>
      </c>
      <c r="K12" s="37">
        <v>381508404</v>
      </c>
      <c r="L12" s="17">
        <f>+I12*1/3</f>
        <v>121644252.66666667</v>
      </c>
      <c r="M12" s="17">
        <f>+J12*1/3</f>
        <v>135843219.33333334</v>
      </c>
      <c r="N12" s="17">
        <f>+K12*1/3</f>
        <v>127169468</v>
      </c>
      <c r="O12" s="3">
        <f t="shared" si="1"/>
        <v>121644252.66666666</v>
      </c>
      <c r="R12" s="3">
        <f t="shared" si="2"/>
        <v>135843219.33333331</v>
      </c>
      <c r="S12" s="3">
        <f t="shared" si="3"/>
        <v>127169468</v>
      </c>
      <c r="T12" s="18" t="s">
        <v>17</v>
      </c>
      <c r="U12" s="19">
        <v>407529658</v>
      </c>
      <c r="V12" s="35">
        <v>381508404</v>
      </c>
      <c r="W12" s="2"/>
    </row>
    <row r="13" spans="1:23">
      <c r="A13" s="14" t="s">
        <v>18</v>
      </c>
      <c r="B13" s="1">
        <v>93592784</v>
      </c>
      <c r="D13" s="1">
        <v>0</v>
      </c>
      <c r="F13" s="1">
        <f t="shared" si="0"/>
        <v>46796392</v>
      </c>
      <c r="H13" s="15" t="s">
        <v>18</v>
      </c>
      <c r="I13" s="20">
        <v>74177752</v>
      </c>
      <c r="J13" s="20">
        <v>86923110</v>
      </c>
      <c r="K13" s="38">
        <v>85883921.039999992</v>
      </c>
      <c r="L13" s="17">
        <v>0</v>
      </c>
      <c r="M13" s="22">
        <v>0</v>
      </c>
      <c r="N13" s="22">
        <v>0</v>
      </c>
      <c r="O13" s="3">
        <f t="shared" si="1"/>
        <v>37088876</v>
      </c>
      <c r="R13" s="3">
        <f t="shared" si="2"/>
        <v>43461555</v>
      </c>
      <c r="S13" s="3">
        <f t="shared" si="3"/>
        <v>42941960.519999996</v>
      </c>
      <c r="T13" s="18" t="s">
        <v>18</v>
      </c>
      <c r="U13" s="23">
        <v>86923110</v>
      </c>
      <c r="V13" s="36">
        <v>85883921.039999992</v>
      </c>
      <c r="W13" s="2"/>
    </row>
    <row r="14" spans="1:23">
      <c r="A14" s="14" t="s">
        <v>19</v>
      </c>
      <c r="B14" s="1">
        <v>489179334</v>
      </c>
      <c r="D14" s="1">
        <v>489179334</v>
      </c>
      <c r="F14" s="1">
        <f t="shared" si="0"/>
        <v>0</v>
      </c>
      <c r="H14" s="15" t="s">
        <v>19</v>
      </c>
      <c r="I14" s="20">
        <v>755258546</v>
      </c>
      <c r="J14" s="20">
        <v>926031001</v>
      </c>
      <c r="K14" s="38">
        <v>996768463.94999993</v>
      </c>
      <c r="L14" s="17">
        <v>755258546</v>
      </c>
      <c r="M14" s="21">
        <v>926031001</v>
      </c>
      <c r="N14" s="38">
        <v>996768463.94999993</v>
      </c>
      <c r="O14" s="3">
        <f t="shared" si="1"/>
        <v>0</v>
      </c>
      <c r="R14" s="3">
        <f t="shared" si="2"/>
        <v>0</v>
      </c>
      <c r="S14" s="3">
        <f t="shared" si="3"/>
        <v>0</v>
      </c>
      <c r="T14" s="18" t="s">
        <v>19</v>
      </c>
      <c r="U14" s="23">
        <v>926031001</v>
      </c>
      <c r="V14" s="36">
        <v>996768463.94999993</v>
      </c>
      <c r="W14" s="2"/>
    </row>
    <row r="15" spans="1:23">
      <c r="A15" s="14" t="s">
        <v>20</v>
      </c>
      <c r="B15" s="1">
        <v>143701006</v>
      </c>
      <c r="D15" s="1">
        <v>0</v>
      </c>
      <c r="F15" s="1">
        <f t="shared" si="0"/>
        <v>71850503</v>
      </c>
      <c r="H15" s="15" t="s">
        <v>20</v>
      </c>
      <c r="I15" s="20">
        <v>194325321</v>
      </c>
      <c r="J15" s="20">
        <v>545179035</v>
      </c>
      <c r="K15" s="37">
        <v>615442374.10000002</v>
      </c>
      <c r="L15" s="17">
        <v>0</v>
      </c>
      <c r="M15" s="22">
        <v>0</v>
      </c>
      <c r="N15" s="22">
        <v>0</v>
      </c>
      <c r="O15" s="3">
        <f t="shared" si="1"/>
        <v>97162660.5</v>
      </c>
      <c r="R15" s="3">
        <f t="shared" si="2"/>
        <v>272589517.5</v>
      </c>
      <c r="S15" s="3">
        <f t="shared" si="3"/>
        <v>307721187.05000001</v>
      </c>
      <c r="T15" s="18" t="s">
        <v>20</v>
      </c>
      <c r="U15" s="19">
        <v>545179035</v>
      </c>
      <c r="V15" s="35">
        <v>615442374.10000002</v>
      </c>
      <c r="W15" s="2"/>
    </row>
    <row r="16" spans="1:23">
      <c r="A16" s="14" t="s">
        <v>21</v>
      </c>
      <c r="B16" s="1">
        <v>119983130</v>
      </c>
      <c r="D16" s="1">
        <f>+B16*1/3</f>
        <v>39994376.666666664</v>
      </c>
      <c r="F16" s="1">
        <f t="shared" si="0"/>
        <v>39994376.666666672</v>
      </c>
      <c r="H16" s="15" t="s">
        <v>21</v>
      </c>
      <c r="I16" s="20">
        <v>145174899</v>
      </c>
      <c r="J16" s="20">
        <v>174101696</v>
      </c>
      <c r="K16" s="37">
        <v>166698152</v>
      </c>
      <c r="L16" s="17">
        <f t="shared" ref="L16:N17" si="4">+I16*1/3</f>
        <v>48391633</v>
      </c>
      <c r="M16" s="17">
        <f t="shared" si="4"/>
        <v>58033898.666666664</v>
      </c>
      <c r="N16" s="17">
        <f t="shared" si="4"/>
        <v>55566050.666666664</v>
      </c>
      <c r="O16" s="3">
        <f t="shared" si="1"/>
        <v>48391633</v>
      </c>
      <c r="R16" s="3">
        <f t="shared" si="2"/>
        <v>58033898.666666672</v>
      </c>
      <c r="S16" s="3">
        <f t="shared" si="3"/>
        <v>55566050.666666672</v>
      </c>
      <c r="T16" s="18" t="s">
        <v>21</v>
      </c>
      <c r="U16" s="19">
        <v>174101696</v>
      </c>
      <c r="V16" s="35">
        <v>166698152</v>
      </c>
      <c r="W16" s="2"/>
    </row>
    <row r="17" spans="1:23">
      <c r="A17" s="14" t="s">
        <v>22</v>
      </c>
      <c r="B17" s="1">
        <v>120675782</v>
      </c>
      <c r="D17" s="1">
        <f>+B17*1/3</f>
        <v>40225260.666666664</v>
      </c>
      <c r="F17" s="1">
        <f t="shared" si="0"/>
        <v>40225260.666666672</v>
      </c>
      <c r="H17" s="15" t="s">
        <v>22</v>
      </c>
      <c r="I17" s="20">
        <v>113246598</v>
      </c>
      <c r="J17" s="20">
        <v>148056550</v>
      </c>
      <c r="K17" s="37">
        <v>90693437</v>
      </c>
      <c r="L17" s="17">
        <f t="shared" si="4"/>
        <v>37748866</v>
      </c>
      <c r="M17" s="17">
        <f t="shared" si="4"/>
        <v>49352183.333333336</v>
      </c>
      <c r="N17" s="17">
        <f t="shared" si="4"/>
        <v>30231145.666666668</v>
      </c>
      <c r="O17" s="3">
        <f t="shared" si="1"/>
        <v>37748866</v>
      </c>
      <c r="R17" s="3">
        <f t="shared" si="2"/>
        <v>49352183.333333328</v>
      </c>
      <c r="S17" s="3">
        <f t="shared" si="3"/>
        <v>30231145.666666664</v>
      </c>
      <c r="T17" s="18" t="s">
        <v>22</v>
      </c>
      <c r="U17" s="19">
        <v>148056550</v>
      </c>
      <c r="V17" s="35">
        <v>90693437</v>
      </c>
      <c r="W17" s="2"/>
    </row>
    <row r="18" spans="1:23">
      <c r="A18" s="14" t="s">
        <v>23</v>
      </c>
      <c r="B18" s="1">
        <v>945376</v>
      </c>
      <c r="D18" s="1">
        <v>945376</v>
      </c>
      <c r="F18" s="1">
        <f t="shared" si="0"/>
        <v>0</v>
      </c>
      <c r="H18" s="15" t="s">
        <v>23</v>
      </c>
      <c r="I18" s="20">
        <v>0</v>
      </c>
      <c r="J18" s="20">
        <v>0</v>
      </c>
      <c r="K18" s="37">
        <v>0</v>
      </c>
      <c r="L18" s="17">
        <v>0</v>
      </c>
      <c r="M18" s="22">
        <v>0</v>
      </c>
      <c r="N18" s="22">
        <v>0</v>
      </c>
      <c r="O18" s="3">
        <f t="shared" si="1"/>
        <v>0</v>
      </c>
      <c r="R18" s="3">
        <f t="shared" si="2"/>
        <v>0</v>
      </c>
      <c r="S18" s="3">
        <f t="shared" si="3"/>
        <v>0</v>
      </c>
      <c r="T18" s="18" t="s">
        <v>23</v>
      </c>
      <c r="U18" s="19">
        <v>0</v>
      </c>
      <c r="V18" s="35">
        <v>0</v>
      </c>
      <c r="W18" s="2"/>
    </row>
    <row r="19" spans="1:23">
      <c r="A19" s="14" t="s">
        <v>24</v>
      </c>
      <c r="B19" s="1">
        <v>36075625</v>
      </c>
      <c r="D19" s="1">
        <v>36075625</v>
      </c>
      <c r="F19" s="1">
        <f t="shared" si="0"/>
        <v>0</v>
      </c>
      <c r="H19" s="15" t="s">
        <v>24</v>
      </c>
      <c r="I19" s="20">
        <v>32327054</v>
      </c>
      <c r="J19" s="20">
        <v>23688353</v>
      </c>
      <c r="K19" s="37">
        <v>24243614</v>
      </c>
      <c r="L19" s="17">
        <v>32327054</v>
      </c>
      <c r="M19" s="21">
        <v>23688353</v>
      </c>
      <c r="N19" s="37">
        <v>24243614</v>
      </c>
      <c r="O19" s="3">
        <f t="shared" si="1"/>
        <v>0</v>
      </c>
      <c r="R19" s="3">
        <f t="shared" si="2"/>
        <v>0</v>
      </c>
      <c r="S19" s="3">
        <f t="shared" si="3"/>
        <v>0</v>
      </c>
      <c r="T19" s="18" t="s">
        <v>24</v>
      </c>
      <c r="U19" s="19">
        <v>23688353</v>
      </c>
      <c r="V19" s="35">
        <v>24243614</v>
      </c>
      <c r="W19" s="2"/>
    </row>
    <row r="20" spans="1:23">
      <c r="A20" s="14" t="s">
        <v>25</v>
      </c>
      <c r="B20" s="1">
        <v>9360629</v>
      </c>
      <c r="D20" s="1">
        <v>0</v>
      </c>
      <c r="F20" s="1">
        <f t="shared" si="0"/>
        <v>4680314.5</v>
      </c>
      <c r="H20" s="15" t="s">
        <v>25</v>
      </c>
      <c r="I20" s="20">
        <v>10310051</v>
      </c>
      <c r="J20" s="20">
        <v>13487100</v>
      </c>
      <c r="K20" s="37">
        <v>19479581</v>
      </c>
      <c r="L20" s="17">
        <v>0</v>
      </c>
      <c r="M20" s="22">
        <v>0</v>
      </c>
      <c r="N20" s="22">
        <v>0</v>
      </c>
      <c r="O20" s="3">
        <f t="shared" si="1"/>
        <v>5155025.5</v>
      </c>
      <c r="R20" s="3">
        <f t="shared" si="2"/>
        <v>6743550</v>
      </c>
      <c r="S20" s="3">
        <f t="shared" si="3"/>
        <v>9739790.5</v>
      </c>
      <c r="T20" s="18" t="s">
        <v>25</v>
      </c>
      <c r="U20" s="19">
        <v>13487100</v>
      </c>
      <c r="V20" s="35">
        <v>19479581</v>
      </c>
      <c r="W20" s="2"/>
    </row>
    <row r="21" spans="1:23">
      <c r="A21" s="14" t="s">
        <v>26</v>
      </c>
      <c r="B21" s="1">
        <v>15126652</v>
      </c>
      <c r="D21" s="1">
        <v>0</v>
      </c>
      <c r="F21" s="1">
        <f t="shared" si="0"/>
        <v>7563326</v>
      </c>
      <c r="H21" s="15" t="s">
        <v>26</v>
      </c>
      <c r="I21" s="20">
        <v>24671974</v>
      </c>
      <c r="J21" s="20">
        <v>36721436</v>
      </c>
      <c r="K21" s="37">
        <v>31084971</v>
      </c>
      <c r="L21" s="17">
        <v>0</v>
      </c>
      <c r="M21" s="22">
        <v>0</v>
      </c>
      <c r="N21" s="22">
        <v>0</v>
      </c>
      <c r="O21" s="3">
        <f t="shared" si="1"/>
        <v>12335987</v>
      </c>
      <c r="R21" s="3">
        <f t="shared" si="2"/>
        <v>18360718</v>
      </c>
      <c r="S21" s="3">
        <f t="shared" si="3"/>
        <v>15542485.5</v>
      </c>
      <c r="T21" s="18" t="s">
        <v>26</v>
      </c>
      <c r="U21" s="19">
        <v>36721436</v>
      </c>
      <c r="V21" s="35">
        <v>31084971</v>
      </c>
      <c r="W21" s="2"/>
    </row>
    <row r="22" spans="1:23">
      <c r="A22" s="14" t="s">
        <v>27</v>
      </c>
      <c r="B22" s="1">
        <v>187255955</v>
      </c>
      <c r="D22" s="1">
        <v>187255955</v>
      </c>
      <c r="F22" s="1">
        <f t="shared" si="0"/>
        <v>0</v>
      </c>
      <c r="H22" s="15" t="s">
        <v>27</v>
      </c>
      <c r="I22" s="20">
        <v>226929547</v>
      </c>
      <c r="J22" s="20">
        <v>238035233</v>
      </c>
      <c r="K22" s="37">
        <v>219160962</v>
      </c>
      <c r="L22" s="17">
        <v>226929547</v>
      </c>
      <c r="M22" s="21">
        <v>238035233</v>
      </c>
      <c r="N22" s="37">
        <v>219160962</v>
      </c>
      <c r="O22" s="3">
        <f t="shared" si="1"/>
        <v>0</v>
      </c>
      <c r="R22" s="3">
        <f t="shared" si="2"/>
        <v>0</v>
      </c>
      <c r="S22" s="3">
        <f t="shared" si="3"/>
        <v>0</v>
      </c>
      <c r="T22" s="18" t="s">
        <v>27</v>
      </c>
      <c r="U22" s="19">
        <v>238035233</v>
      </c>
      <c r="V22" s="35">
        <v>219160962</v>
      </c>
      <c r="W22" s="2"/>
    </row>
    <row r="23" spans="1:23">
      <c r="A23" s="14" t="s">
        <v>28</v>
      </c>
      <c r="B23" s="1">
        <v>178540546</v>
      </c>
      <c r="D23" s="1">
        <f>+B23*1/3</f>
        <v>59513515.333333336</v>
      </c>
      <c r="F23" s="1">
        <f t="shared" si="0"/>
        <v>59513515.333333328</v>
      </c>
      <c r="H23" s="15" t="s">
        <v>28</v>
      </c>
      <c r="I23" s="20">
        <v>203262878</v>
      </c>
      <c r="J23" s="20">
        <v>182286796</v>
      </c>
      <c r="K23" s="37">
        <v>215321208</v>
      </c>
      <c r="L23" s="17">
        <f>+I23*1/3</f>
        <v>67754292.666666672</v>
      </c>
      <c r="M23" s="17">
        <f>+J23*1/3</f>
        <v>60762265.333333336</v>
      </c>
      <c r="N23" s="17">
        <f>+K23*1/3</f>
        <v>71773736</v>
      </c>
      <c r="O23" s="3">
        <f t="shared" si="1"/>
        <v>67754292.666666657</v>
      </c>
      <c r="R23" s="3">
        <f t="shared" si="2"/>
        <v>60762265.333333328</v>
      </c>
      <c r="S23" s="3">
        <f t="shared" si="3"/>
        <v>71773736</v>
      </c>
      <c r="T23" s="18" t="s">
        <v>28</v>
      </c>
      <c r="U23" s="19">
        <v>182286796</v>
      </c>
      <c r="V23" s="35">
        <v>215321208</v>
      </c>
      <c r="W23" s="2"/>
    </row>
    <row r="24" spans="1:23">
      <c r="A24" s="14" t="s">
        <v>29</v>
      </c>
      <c r="B24" s="1">
        <v>54728039</v>
      </c>
      <c r="D24" s="1">
        <v>54728039</v>
      </c>
      <c r="F24" s="1">
        <f t="shared" si="0"/>
        <v>0</v>
      </c>
      <c r="H24" s="15" t="s">
        <v>29</v>
      </c>
      <c r="I24" s="20">
        <v>41527326</v>
      </c>
      <c r="J24" s="20">
        <v>43710191</v>
      </c>
      <c r="K24" s="38">
        <v>101237109</v>
      </c>
      <c r="L24" s="17">
        <v>41527326</v>
      </c>
      <c r="M24" s="21">
        <v>43710191</v>
      </c>
      <c r="N24" s="38">
        <v>101237109</v>
      </c>
      <c r="O24" s="3">
        <f t="shared" si="1"/>
        <v>0</v>
      </c>
      <c r="R24" s="3">
        <f t="shared" si="2"/>
        <v>0</v>
      </c>
      <c r="S24" s="3">
        <f t="shared" si="3"/>
        <v>0</v>
      </c>
      <c r="T24" s="18" t="s">
        <v>29</v>
      </c>
      <c r="U24" s="23">
        <v>43710191</v>
      </c>
      <c r="V24" s="36">
        <v>101237109</v>
      </c>
      <c r="W24" s="2"/>
    </row>
    <row r="25" spans="1:23">
      <c r="A25" s="24"/>
      <c r="B25" s="1"/>
      <c r="D25" s="1"/>
      <c r="F25" s="1">
        <f t="shared" si="0"/>
        <v>0</v>
      </c>
      <c r="H25" s="25"/>
      <c r="I25" s="20"/>
      <c r="J25" s="20"/>
      <c r="K25" s="20"/>
      <c r="L25" s="17"/>
      <c r="M25" s="22"/>
      <c r="N25" s="22"/>
      <c r="O25" s="9"/>
      <c r="V25" s="35"/>
      <c r="W25" s="2"/>
    </row>
    <row r="26" spans="1:23">
      <c r="A26" s="14" t="s">
        <v>8</v>
      </c>
      <c r="B26" s="1">
        <v>4424696024</v>
      </c>
      <c r="D26" s="1">
        <f>SUM(D4:D25)</f>
        <v>1716392978.3333333</v>
      </c>
      <c r="F26" s="1">
        <f>SUM(F4:F25)</f>
        <v>1354151522.8333335</v>
      </c>
      <c r="H26" s="15" t="s">
        <v>8</v>
      </c>
      <c r="I26" s="20">
        <f t="shared" ref="I26:O26" si="5">SUM(I4:I25)</f>
        <v>5168181983</v>
      </c>
      <c r="J26" s="20">
        <f t="shared" si="5"/>
        <v>6190206683</v>
      </c>
      <c r="K26" s="20">
        <f t="shared" si="5"/>
        <v>6867794217.6899996</v>
      </c>
      <c r="L26" s="20">
        <f t="shared" si="5"/>
        <v>2108484836.3333333</v>
      </c>
      <c r="M26" s="21">
        <f t="shared" si="5"/>
        <v>2366126416.5376601</v>
      </c>
      <c r="N26" s="21">
        <f t="shared" si="5"/>
        <v>2639656929.0414352</v>
      </c>
      <c r="O26" s="26">
        <f t="shared" si="5"/>
        <v>1529848573.3333335</v>
      </c>
      <c r="R26" s="27">
        <f>SUM(R4:R25)</f>
        <v>1912040133.2311697</v>
      </c>
      <c r="S26" s="39">
        <f>SUM(S4:S25)</f>
        <v>2114068644.3242824</v>
      </c>
      <c r="V26" s="36">
        <v>6867794217.6899996</v>
      </c>
      <c r="W26" s="2"/>
    </row>
    <row r="28" spans="1:23">
      <c r="B28" s="2">
        <f>B26/3</f>
        <v>1474898674.6666667</v>
      </c>
      <c r="E28" s="2" t="s">
        <v>30</v>
      </c>
      <c r="F28" s="1">
        <f>+F26/23000</f>
        <v>58876.153166666671</v>
      </c>
      <c r="G28" s="2" t="s">
        <v>31</v>
      </c>
      <c r="H28" s="1">
        <f>+F28*2</f>
        <v>117752.30633333334</v>
      </c>
      <c r="M28" s="28" t="s">
        <v>30</v>
      </c>
      <c r="N28" s="29">
        <f>O26/23931</f>
        <v>63927.482066496741</v>
      </c>
      <c r="O28" s="28" t="s">
        <v>31</v>
      </c>
      <c r="P28" s="29">
        <f>N28*2</f>
        <v>127854.96413299348</v>
      </c>
      <c r="Q28" s="30" t="s">
        <v>30</v>
      </c>
      <c r="R28" s="31">
        <f>R26/24904.75</f>
        <v>76774.114706277702</v>
      </c>
      <c r="S28" s="30" t="s">
        <v>31</v>
      </c>
      <c r="T28" s="31">
        <f>R28*2</f>
        <v>153548.2294125554</v>
      </c>
      <c r="U28" s="40">
        <f>S26/26000</f>
        <v>81310.332474010866</v>
      </c>
      <c r="V28" s="40" t="s">
        <v>31</v>
      </c>
      <c r="W28" s="41">
        <f>U28*2</f>
        <v>162620.66494802173</v>
      </c>
    </row>
    <row r="32" spans="1:23">
      <c r="N32" s="32" t="s">
        <v>32</v>
      </c>
      <c r="O32" s="32"/>
      <c r="P32" s="32"/>
      <c r="Q32" s="32" t="s">
        <v>33</v>
      </c>
      <c r="R32" s="33" t="s">
        <v>34</v>
      </c>
      <c r="S32" s="33"/>
      <c r="T32" s="33" t="s">
        <v>33</v>
      </c>
      <c r="U32" s="40" t="s">
        <v>38</v>
      </c>
      <c r="V32" s="40"/>
      <c r="W32" s="40" t="s">
        <v>37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M100"/>
  <sheetViews>
    <sheetView tabSelected="1" workbookViewId="0">
      <selection activeCell="H31" sqref="H31"/>
    </sheetView>
  </sheetViews>
  <sheetFormatPr baseColWidth="10" defaultRowHeight="15"/>
  <cols>
    <col min="1" max="1" width="2.5703125" style="2" customWidth="1"/>
    <col min="2" max="2" width="10.28515625" style="2" customWidth="1"/>
    <col min="3" max="3" width="62.85546875" style="2" customWidth="1"/>
    <col min="4" max="4" width="14.28515625" style="2" customWidth="1"/>
    <col min="5" max="5" width="10.140625" style="2" customWidth="1"/>
    <col min="6" max="6" width="14.28515625" style="2" customWidth="1"/>
    <col min="7" max="7" width="11.42578125" style="2"/>
    <col min="8" max="8" width="8.5703125" style="2" customWidth="1"/>
    <col min="9" max="9" width="12.42578125" style="2" customWidth="1"/>
    <col min="10" max="10" width="9.28515625" style="2" customWidth="1"/>
    <col min="11" max="11" width="7.5703125" style="2" customWidth="1"/>
    <col min="12" max="12" width="14.140625" style="2" customWidth="1"/>
    <col min="13" max="13" width="11.5703125" style="2" bestFit="1" customWidth="1"/>
    <col min="14" max="14" width="11.42578125" style="2"/>
    <col min="15" max="15" width="50.85546875" style="2" customWidth="1"/>
    <col min="16" max="16" width="14.5703125" style="2" customWidth="1"/>
    <col min="17" max="16384" width="11.42578125" style="2"/>
  </cols>
  <sheetData>
    <row r="2" spans="2:6" ht="28.5" customHeight="1">
      <c r="B2" s="110" t="s">
        <v>131</v>
      </c>
      <c r="C2" s="111"/>
      <c r="D2" s="111"/>
      <c r="E2" s="111"/>
      <c r="F2" s="112"/>
    </row>
    <row r="4" spans="2:6">
      <c r="B4" s="116" t="s">
        <v>132</v>
      </c>
      <c r="C4" s="117"/>
      <c r="D4" s="121" t="s">
        <v>93</v>
      </c>
      <c r="E4" s="120" t="s">
        <v>89</v>
      </c>
      <c r="F4" s="120"/>
    </row>
    <row r="5" spans="2:6" ht="19.5" customHeight="1">
      <c r="B5" s="118"/>
      <c r="C5" s="119"/>
      <c r="D5" s="122"/>
      <c r="E5" s="99" t="s">
        <v>90</v>
      </c>
      <c r="F5" s="100" t="s">
        <v>91</v>
      </c>
    </row>
    <row r="6" spans="2:6">
      <c r="B6" s="114" t="s">
        <v>0</v>
      </c>
      <c r="C6" s="69" t="s">
        <v>39</v>
      </c>
      <c r="D6" s="45">
        <v>160365088</v>
      </c>
      <c r="E6" s="89">
        <v>15</v>
      </c>
      <c r="F6" s="4">
        <v>5</v>
      </c>
    </row>
    <row r="7" spans="2:6">
      <c r="B7" s="115"/>
      <c r="C7" s="69" t="s">
        <v>42</v>
      </c>
      <c r="D7" s="45">
        <v>9104010</v>
      </c>
      <c r="E7" s="89">
        <v>15</v>
      </c>
      <c r="F7" s="4">
        <v>5</v>
      </c>
    </row>
    <row r="8" spans="2:6">
      <c r="B8" s="115"/>
      <c r="C8" s="69" t="s">
        <v>41</v>
      </c>
      <c r="D8" s="45">
        <v>5182192</v>
      </c>
      <c r="E8" s="89">
        <v>15</v>
      </c>
      <c r="F8" s="4">
        <v>5</v>
      </c>
    </row>
    <row r="9" spans="2:6">
      <c r="B9" s="115"/>
      <c r="C9" s="69" t="s">
        <v>40</v>
      </c>
      <c r="D9" s="45">
        <v>31513030</v>
      </c>
      <c r="E9" s="89">
        <v>15</v>
      </c>
      <c r="F9" s="4">
        <v>5</v>
      </c>
    </row>
    <row r="10" spans="2:6">
      <c r="B10" s="115"/>
      <c r="C10" s="69" t="s">
        <v>43</v>
      </c>
      <c r="D10" s="45">
        <v>185120162</v>
      </c>
      <c r="E10" s="89">
        <v>15</v>
      </c>
      <c r="F10" s="4">
        <v>5</v>
      </c>
    </row>
    <row r="11" spans="2:6">
      <c r="B11" s="115"/>
      <c r="C11" s="69" t="s">
        <v>56</v>
      </c>
      <c r="D11" s="45">
        <v>51540529</v>
      </c>
      <c r="E11" s="89">
        <v>15</v>
      </c>
      <c r="F11" s="4">
        <v>5</v>
      </c>
    </row>
    <row r="12" spans="2:6">
      <c r="B12" s="115"/>
      <c r="C12" s="69" t="s">
        <v>44</v>
      </c>
      <c r="D12" s="45">
        <v>206250000</v>
      </c>
      <c r="E12" s="89">
        <v>15</v>
      </c>
      <c r="F12" s="4">
        <v>5</v>
      </c>
    </row>
    <row r="13" spans="2:6">
      <c r="B13" s="115"/>
      <c r="C13" s="69" t="s">
        <v>45</v>
      </c>
      <c r="D13" s="45">
        <v>49720315</v>
      </c>
      <c r="E13" s="89">
        <v>15</v>
      </c>
      <c r="F13" s="4">
        <v>5</v>
      </c>
    </row>
    <row r="14" spans="2:6">
      <c r="B14" s="115"/>
      <c r="C14" s="69" t="s">
        <v>46</v>
      </c>
      <c r="D14" s="45">
        <v>5182192</v>
      </c>
      <c r="E14" s="89">
        <v>15</v>
      </c>
      <c r="F14" s="4">
        <v>5</v>
      </c>
    </row>
    <row r="15" spans="2:6">
      <c r="B15" s="115"/>
      <c r="C15" s="69" t="s">
        <v>47</v>
      </c>
      <c r="D15" s="45">
        <v>64845540</v>
      </c>
      <c r="E15" s="89">
        <v>15</v>
      </c>
      <c r="F15" s="4">
        <v>5</v>
      </c>
    </row>
    <row r="16" spans="2:6">
      <c r="B16" s="115"/>
      <c r="C16" s="69" t="s">
        <v>48</v>
      </c>
      <c r="D16" s="45">
        <v>7143100</v>
      </c>
      <c r="E16" s="89">
        <v>15</v>
      </c>
      <c r="F16" s="4">
        <v>5</v>
      </c>
    </row>
    <row r="17" spans="2:6">
      <c r="B17" s="115"/>
      <c r="C17" s="69" t="s">
        <v>62</v>
      </c>
      <c r="D17" s="45">
        <v>27171330</v>
      </c>
      <c r="E17" s="89">
        <v>15</v>
      </c>
      <c r="F17" s="4">
        <v>5</v>
      </c>
    </row>
    <row r="18" spans="2:6">
      <c r="B18" s="115"/>
      <c r="C18" s="69" t="s">
        <v>49</v>
      </c>
      <c r="D18" s="45">
        <v>39775810</v>
      </c>
      <c r="E18" s="89">
        <v>15</v>
      </c>
      <c r="F18" s="4">
        <v>5</v>
      </c>
    </row>
    <row r="19" spans="2:6">
      <c r="B19" s="115"/>
      <c r="C19" s="69" t="s">
        <v>61</v>
      </c>
      <c r="D19" s="45">
        <v>54902510</v>
      </c>
      <c r="E19" s="89">
        <v>15</v>
      </c>
      <c r="F19" s="4">
        <v>5</v>
      </c>
    </row>
    <row r="20" spans="2:6">
      <c r="B20" s="115"/>
      <c r="C20" s="69" t="s">
        <v>50</v>
      </c>
      <c r="D20" s="45">
        <v>5602070</v>
      </c>
      <c r="E20" s="89">
        <v>15</v>
      </c>
      <c r="F20" s="4">
        <v>5</v>
      </c>
    </row>
    <row r="21" spans="2:6">
      <c r="B21" s="115"/>
      <c r="C21" s="69" t="s">
        <v>51</v>
      </c>
      <c r="D21" s="45">
        <v>9104010</v>
      </c>
      <c r="E21" s="89">
        <v>15</v>
      </c>
      <c r="F21" s="4">
        <v>5</v>
      </c>
    </row>
    <row r="22" spans="2:6">
      <c r="B22" s="115"/>
      <c r="C22" s="69" t="s">
        <v>52</v>
      </c>
      <c r="D22" s="45">
        <v>20167456</v>
      </c>
      <c r="E22" s="89">
        <v>15</v>
      </c>
      <c r="F22" s="4">
        <v>5</v>
      </c>
    </row>
    <row r="23" spans="2:6">
      <c r="B23" s="115"/>
      <c r="C23" s="69" t="s">
        <v>53</v>
      </c>
      <c r="D23" s="45">
        <v>33193284</v>
      </c>
      <c r="E23" s="89">
        <v>15</v>
      </c>
      <c r="F23" s="4">
        <v>5</v>
      </c>
    </row>
    <row r="24" spans="2:6">
      <c r="B24" s="115"/>
      <c r="C24" s="69" t="s">
        <v>54</v>
      </c>
      <c r="D24" s="45">
        <v>9104010</v>
      </c>
      <c r="E24" s="89">
        <v>15</v>
      </c>
      <c r="F24" s="4">
        <v>5</v>
      </c>
    </row>
    <row r="25" spans="2:6">
      <c r="B25" s="115"/>
      <c r="C25" s="69" t="s">
        <v>55</v>
      </c>
      <c r="D25" s="45">
        <v>155350000</v>
      </c>
      <c r="E25" s="89">
        <v>15</v>
      </c>
      <c r="F25" s="4">
        <v>5</v>
      </c>
    </row>
    <row r="26" spans="2:6">
      <c r="B26" s="115"/>
      <c r="C26" s="69" t="s">
        <v>57</v>
      </c>
      <c r="D26" s="45">
        <v>39650000</v>
      </c>
      <c r="E26" s="89">
        <v>15</v>
      </c>
      <c r="F26" s="4">
        <v>5</v>
      </c>
    </row>
    <row r="27" spans="2:6">
      <c r="B27" s="115"/>
      <c r="C27" s="69" t="s">
        <v>87</v>
      </c>
      <c r="D27" s="45">
        <v>51540528</v>
      </c>
      <c r="E27" s="89">
        <v>15</v>
      </c>
      <c r="F27" s="4">
        <v>5</v>
      </c>
    </row>
    <row r="28" spans="2:6">
      <c r="B28" s="115"/>
      <c r="C28" s="69" t="s">
        <v>58</v>
      </c>
      <c r="D28" s="45">
        <v>39650000</v>
      </c>
      <c r="E28" s="89">
        <v>15</v>
      </c>
      <c r="F28" s="4">
        <v>5</v>
      </c>
    </row>
    <row r="29" spans="2:6">
      <c r="B29" s="115"/>
      <c r="C29" s="69" t="s">
        <v>59</v>
      </c>
      <c r="D29" s="45">
        <v>39650000</v>
      </c>
      <c r="E29" s="89">
        <v>15</v>
      </c>
      <c r="F29" s="4">
        <v>5</v>
      </c>
    </row>
    <row r="30" spans="2:6">
      <c r="B30" s="115"/>
      <c r="C30" s="70" t="s">
        <v>60</v>
      </c>
      <c r="D30" s="71">
        <v>54924369</v>
      </c>
      <c r="E30" s="90">
        <v>15</v>
      </c>
      <c r="F30" s="103">
        <v>5</v>
      </c>
    </row>
    <row r="31" spans="2:6" ht="21" customHeight="1">
      <c r="B31" s="109" t="s">
        <v>92</v>
      </c>
      <c r="C31" s="109"/>
      <c r="D31" s="104">
        <f>SUM(D6:D30)</f>
        <v>1355751535</v>
      </c>
      <c r="E31" s="55"/>
      <c r="F31" s="55"/>
    </row>
    <row r="32" spans="2:6">
      <c r="B32" s="97"/>
      <c r="C32" s="97"/>
      <c r="D32" s="52"/>
      <c r="E32" s="53"/>
      <c r="F32" s="53"/>
    </row>
    <row r="34" spans="2:6" ht="24.75" customHeight="1">
      <c r="B34" s="110" t="s">
        <v>136</v>
      </c>
      <c r="C34" s="111"/>
      <c r="D34" s="111"/>
      <c r="E34" s="111"/>
      <c r="F34" s="112"/>
    </row>
    <row r="35" spans="2:6" ht="24">
      <c r="B35" s="57" t="s">
        <v>71</v>
      </c>
      <c r="C35" s="57" t="s">
        <v>74</v>
      </c>
      <c r="D35" s="57" t="s">
        <v>72</v>
      </c>
      <c r="E35" s="57" t="s">
        <v>73</v>
      </c>
      <c r="F35" s="58" t="s">
        <v>75</v>
      </c>
    </row>
    <row r="36" spans="2:6">
      <c r="B36" s="59">
        <v>1894</v>
      </c>
      <c r="C36" s="46" t="s">
        <v>137</v>
      </c>
      <c r="D36" s="82" t="s">
        <v>81</v>
      </c>
      <c r="E36" s="82">
        <v>41292</v>
      </c>
      <c r="F36" s="83">
        <v>276007074</v>
      </c>
    </row>
    <row r="37" spans="2:6">
      <c r="B37" s="59">
        <v>1899</v>
      </c>
      <c r="C37" s="46" t="s">
        <v>138</v>
      </c>
      <c r="D37" s="46"/>
      <c r="E37" s="46">
        <v>1018163</v>
      </c>
      <c r="F37" s="74">
        <v>800616</v>
      </c>
    </row>
    <row r="38" spans="2:6">
      <c r="B38" s="59">
        <v>1900</v>
      </c>
      <c r="C38" s="46" t="s">
        <v>139</v>
      </c>
      <c r="D38" s="46" t="s">
        <v>82</v>
      </c>
      <c r="E38" s="46">
        <v>41608</v>
      </c>
      <c r="F38" s="74">
        <v>205694290</v>
      </c>
    </row>
    <row r="39" spans="2:6">
      <c r="B39" s="59">
        <v>1910</v>
      </c>
      <c r="C39" s="46" t="s">
        <v>140</v>
      </c>
      <c r="D39" s="46" t="s">
        <v>83</v>
      </c>
      <c r="E39" s="46">
        <v>41960</v>
      </c>
      <c r="F39" s="74">
        <v>677642569</v>
      </c>
    </row>
    <row r="40" spans="2:6">
      <c r="B40" s="59">
        <v>1934</v>
      </c>
      <c r="C40" s="46" t="s">
        <v>85</v>
      </c>
      <c r="D40" s="46" t="s">
        <v>84</v>
      </c>
      <c r="E40" s="46">
        <v>42296</v>
      </c>
      <c r="F40" s="74">
        <v>174986824</v>
      </c>
    </row>
    <row r="41" spans="2:6">
      <c r="B41" s="4">
        <v>1954</v>
      </c>
      <c r="C41" s="43" t="s">
        <v>133</v>
      </c>
      <c r="D41" s="43" t="s">
        <v>106</v>
      </c>
      <c r="E41" s="43">
        <v>42908</v>
      </c>
      <c r="F41" s="74">
        <v>2707009</v>
      </c>
    </row>
    <row r="42" spans="2:6">
      <c r="B42" s="4">
        <v>1955</v>
      </c>
      <c r="C42" s="43" t="s">
        <v>133</v>
      </c>
      <c r="D42" s="43" t="s">
        <v>107</v>
      </c>
      <c r="E42" s="43">
        <v>42909</v>
      </c>
      <c r="F42" s="74">
        <v>9776641</v>
      </c>
    </row>
    <row r="43" spans="2:6">
      <c r="B43" s="4" t="s">
        <v>110</v>
      </c>
      <c r="C43" s="43" t="s">
        <v>134</v>
      </c>
      <c r="D43" s="43" t="s">
        <v>111</v>
      </c>
      <c r="E43" s="43">
        <v>43519</v>
      </c>
      <c r="F43" s="74">
        <v>1509123</v>
      </c>
    </row>
    <row r="44" spans="2:6">
      <c r="B44" s="4">
        <v>2010</v>
      </c>
      <c r="C44" s="79" t="s">
        <v>109</v>
      </c>
      <c r="D44" s="79" t="s">
        <v>108</v>
      </c>
      <c r="E44" s="79">
        <v>44786</v>
      </c>
      <c r="F44" s="81">
        <v>6627389</v>
      </c>
    </row>
    <row r="45" spans="2:6" ht="22.5" customHeight="1">
      <c r="B45" s="113" t="s">
        <v>88</v>
      </c>
      <c r="C45" s="113"/>
      <c r="D45" s="113"/>
      <c r="E45" s="113"/>
      <c r="F45" s="98">
        <f>SUM(F36:F44)</f>
        <v>1355751535</v>
      </c>
    </row>
    <row r="66" spans="2:13" ht="23.25" customHeight="1">
      <c r="B66" s="80"/>
      <c r="C66" s="42"/>
      <c r="J66" s="50"/>
    </row>
    <row r="67" spans="2:13" ht="23.25" customHeight="1">
      <c r="B67" s="80"/>
      <c r="C67" s="48"/>
    </row>
    <row r="68" spans="2:13" ht="24.75" customHeight="1">
      <c r="B68" s="80"/>
      <c r="C68" s="42"/>
      <c r="D68" s="42"/>
      <c r="E68" s="42"/>
      <c r="F68" s="42"/>
    </row>
    <row r="69" spans="2:13">
      <c r="B69" s="80"/>
      <c r="C69" s="42"/>
      <c r="D69" s="42"/>
      <c r="E69" s="42"/>
      <c r="F69" s="42"/>
    </row>
    <row r="70" spans="2:13">
      <c r="B70" s="80"/>
      <c r="C70" s="42"/>
      <c r="D70" s="42"/>
      <c r="E70" s="42"/>
      <c r="F70" s="42"/>
    </row>
    <row r="71" spans="2:13">
      <c r="B71" s="42"/>
      <c r="C71" s="42"/>
      <c r="D71" s="42"/>
      <c r="E71" s="42"/>
      <c r="F71" s="42"/>
      <c r="M71" s="50"/>
    </row>
    <row r="72" spans="2:13">
      <c r="B72" s="47"/>
      <c r="C72" s="42"/>
      <c r="D72" s="42"/>
      <c r="E72" s="42"/>
      <c r="F72" s="42"/>
      <c r="L72" s="50"/>
    </row>
    <row r="73" spans="2:13">
      <c r="B73" s="42"/>
      <c r="C73" s="42"/>
      <c r="D73" s="42"/>
      <c r="E73" s="42"/>
      <c r="F73" s="49"/>
      <c r="L73" s="50"/>
    </row>
    <row r="74" spans="2:13" ht="15.75" customHeight="1">
      <c r="B74" s="42"/>
      <c r="C74" s="42"/>
      <c r="D74" s="42"/>
      <c r="E74" s="42"/>
      <c r="F74" s="49"/>
    </row>
    <row r="75" spans="2:13" ht="15.75" customHeight="1">
      <c r="B75" s="42"/>
      <c r="C75" s="42"/>
      <c r="D75" s="42"/>
      <c r="E75" s="42"/>
      <c r="F75" s="49"/>
    </row>
    <row r="76" spans="2:13" ht="15.75" customHeight="1">
      <c r="B76" s="42"/>
      <c r="C76" s="42"/>
      <c r="D76" s="42"/>
      <c r="E76" s="42"/>
      <c r="F76" s="49"/>
      <c r="M76" s="50"/>
    </row>
    <row r="77" spans="2:13" ht="15.75" customHeight="1">
      <c r="B77" s="42"/>
      <c r="F77" s="5"/>
    </row>
    <row r="78" spans="2:13" ht="15.75" customHeight="1">
      <c r="B78" s="42"/>
      <c r="F78" s="5"/>
    </row>
    <row r="79" spans="2:13" ht="15.75" customHeight="1">
      <c r="B79" s="42"/>
      <c r="F79" s="5"/>
    </row>
    <row r="80" spans="2:13" ht="15.75" customHeight="1">
      <c r="B80" s="42"/>
    </row>
    <row r="81" spans="2:2" ht="15.75" customHeight="1">
      <c r="B81" s="42"/>
    </row>
    <row r="82" spans="2:2" ht="15.75" customHeight="1"/>
    <row r="83" spans="2:2" ht="15.75" customHeight="1"/>
    <row r="84" spans="2:2" ht="15.75" customHeight="1"/>
    <row r="85" spans="2:2" ht="15.75" customHeight="1"/>
    <row r="86" spans="2:2" ht="15.75" customHeight="1"/>
    <row r="87" spans="2:2" ht="15.75" customHeight="1"/>
    <row r="88" spans="2:2" ht="15.75" customHeight="1"/>
    <row r="89" spans="2:2" ht="15.75" customHeight="1"/>
    <row r="90" spans="2:2" ht="15.75" customHeight="1"/>
    <row r="91" spans="2:2" ht="15.75" customHeight="1"/>
    <row r="92" spans="2:2" ht="15.75" customHeight="1"/>
    <row r="93" spans="2:2" ht="15.75" customHeight="1"/>
    <row r="94" spans="2:2" ht="15.75" customHeight="1"/>
    <row r="95" spans="2:2" ht="15.75" customHeight="1"/>
    <row r="96" spans="2:2" ht="15.75" customHeight="1"/>
    <row r="97" ht="15.75" customHeight="1"/>
    <row r="98" ht="15.75" customHeight="1"/>
    <row r="99" ht="18" customHeight="1"/>
    <row r="100" ht="27" customHeight="1"/>
  </sheetData>
  <sortState ref="E5:M13">
    <sortCondition ref="E5"/>
  </sortState>
  <mergeCells count="8">
    <mergeCell ref="B31:C31"/>
    <mergeCell ref="B34:F34"/>
    <mergeCell ref="B45:E45"/>
    <mergeCell ref="B6:B30"/>
    <mergeCell ref="B2:F2"/>
    <mergeCell ref="B4:C5"/>
    <mergeCell ref="E4:F4"/>
    <mergeCell ref="D4:D5"/>
  </mergeCells>
  <pageMargins left="0.15748031496062992" right="0.17" top="0.43307086614173229" bottom="0.25" header="0.23622047244094491" footer="0.17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3"/>
  <sheetViews>
    <sheetView topLeftCell="A7" workbookViewId="0">
      <selection activeCell="F8" sqref="F8:F15"/>
    </sheetView>
  </sheetViews>
  <sheetFormatPr baseColWidth="10" defaultRowHeight="15"/>
  <cols>
    <col min="1" max="1" width="1.5703125" style="2" customWidth="1"/>
    <col min="2" max="2" width="9.85546875" style="2" customWidth="1"/>
    <col min="3" max="3" width="69.42578125" style="2" customWidth="1"/>
    <col min="4" max="4" width="11.5703125" style="2" customWidth="1"/>
    <col min="5" max="5" width="10.140625" style="2" customWidth="1"/>
    <col min="6" max="6" width="11.7109375" style="2" customWidth="1"/>
    <col min="7" max="7" width="18.5703125" style="2" customWidth="1"/>
    <col min="8" max="8" width="7.42578125" style="2" customWidth="1"/>
    <col min="9" max="9" width="12.7109375" style="2" customWidth="1"/>
    <col min="10" max="10" width="19.28515625" style="2" customWidth="1"/>
    <col min="11" max="11" width="6" style="2" customWidth="1"/>
    <col min="12" max="12" width="7.7109375" style="2" customWidth="1"/>
    <col min="13" max="13" width="8.85546875" style="2" customWidth="1"/>
    <col min="14" max="14" width="11.42578125" style="2"/>
    <col min="15" max="15" width="74.7109375" style="2" customWidth="1"/>
    <col min="16" max="16384" width="11.42578125" style="2"/>
  </cols>
  <sheetData>
    <row r="2" spans="2:6" ht="25.5" customHeight="1">
      <c r="B2" s="123" t="s">
        <v>119</v>
      </c>
      <c r="C2" s="123"/>
      <c r="D2" s="123"/>
      <c r="E2" s="123"/>
      <c r="F2" s="123"/>
    </row>
    <row r="3" spans="2:6" ht="18.75">
      <c r="B3" s="88"/>
      <c r="C3" s="88"/>
      <c r="D3" s="88"/>
      <c r="E3" s="88"/>
      <c r="F3" s="88"/>
    </row>
    <row r="4" spans="2:6" ht="18.75">
      <c r="B4" s="88"/>
      <c r="C4" s="88"/>
      <c r="D4" s="88"/>
      <c r="E4" s="88"/>
      <c r="F4" s="88"/>
    </row>
    <row r="6" spans="2:6" ht="16.5" customHeight="1">
      <c r="B6" s="116" t="s">
        <v>120</v>
      </c>
      <c r="C6" s="117"/>
      <c r="D6" s="121" t="s">
        <v>93</v>
      </c>
      <c r="E6" s="120" t="s">
        <v>112</v>
      </c>
      <c r="F6" s="120"/>
    </row>
    <row r="7" spans="2:6">
      <c r="B7" s="118"/>
      <c r="C7" s="119"/>
      <c r="D7" s="122"/>
      <c r="E7" s="99" t="s">
        <v>90</v>
      </c>
      <c r="F7" s="100" t="s">
        <v>91</v>
      </c>
    </row>
    <row r="8" spans="2:6">
      <c r="B8" s="125" t="s">
        <v>0</v>
      </c>
      <c r="C8" s="46" t="s">
        <v>117</v>
      </c>
      <c r="D8" s="44">
        <v>91342500</v>
      </c>
      <c r="E8" s="89">
        <v>15</v>
      </c>
      <c r="F8" s="4">
        <v>5</v>
      </c>
    </row>
    <row r="9" spans="2:6">
      <c r="B9" s="125"/>
      <c r="C9" s="46" t="s">
        <v>115</v>
      </c>
      <c r="D9" s="44">
        <v>21837000</v>
      </c>
      <c r="E9" s="89">
        <v>15</v>
      </c>
      <c r="F9" s="4">
        <v>5</v>
      </c>
    </row>
    <row r="10" spans="2:6">
      <c r="B10" s="125"/>
      <c r="C10" s="46" t="s">
        <v>116</v>
      </c>
      <c r="D10" s="44">
        <v>124065000</v>
      </c>
      <c r="E10" s="89">
        <v>15</v>
      </c>
      <c r="F10" s="4">
        <v>5</v>
      </c>
    </row>
    <row r="11" spans="2:6" ht="15.75" customHeight="1">
      <c r="B11" s="125"/>
      <c r="C11" s="46" t="s">
        <v>86</v>
      </c>
      <c r="D11" s="44">
        <v>20688269</v>
      </c>
      <c r="E11" s="108">
        <v>15</v>
      </c>
      <c r="F11" s="4">
        <v>5</v>
      </c>
    </row>
    <row r="12" spans="2:6">
      <c r="B12" s="125"/>
      <c r="C12" s="46" t="s">
        <v>118</v>
      </c>
      <c r="D12" s="44">
        <v>5283750</v>
      </c>
      <c r="E12" s="4">
        <v>15</v>
      </c>
      <c r="F12" s="4">
        <v>5</v>
      </c>
    </row>
    <row r="13" spans="2:6">
      <c r="B13" s="125"/>
      <c r="C13" s="46" t="s">
        <v>63</v>
      </c>
      <c r="D13" s="44">
        <v>75000000</v>
      </c>
      <c r="E13" s="4">
        <v>15</v>
      </c>
      <c r="F13" s="4">
        <v>5</v>
      </c>
    </row>
    <row r="14" spans="2:6">
      <c r="B14" s="125"/>
      <c r="C14" s="46" t="s">
        <v>64</v>
      </c>
      <c r="D14" s="44">
        <v>8895000</v>
      </c>
      <c r="E14" s="4">
        <v>15</v>
      </c>
      <c r="F14" s="4">
        <v>5</v>
      </c>
    </row>
    <row r="15" spans="2:6">
      <c r="B15" s="126"/>
      <c r="C15" s="67" t="s">
        <v>65</v>
      </c>
      <c r="D15" s="73">
        <v>29495000</v>
      </c>
      <c r="E15" s="103">
        <v>15</v>
      </c>
      <c r="F15" s="103">
        <v>5</v>
      </c>
    </row>
    <row r="16" spans="2:6" ht="21" customHeight="1">
      <c r="B16" s="109" t="s">
        <v>114</v>
      </c>
      <c r="C16" s="109"/>
      <c r="D16" s="105">
        <f>SUM(D8:D15)</f>
        <v>376606519</v>
      </c>
      <c r="E16" s="55"/>
      <c r="F16" s="55"/>
    </row>
    <row r="17" spans="2:9" ht="21" customHeight="1">
      <c r="B17" s="87"/>
      <c r="C17" s="87"/>
      <c r="D17" s="52"/>
      <c r="E17" s="53"/>
      <c r="F17" s="53"/>
    </row>
    <row r="18" spans="2:9" ht="21" customHeight="1">
      <c r="B18" s="87"/>
      <c r="C18" s="87"/>
      <c r="D18" s="52"/>
      <c r="E18" s="53"/>
      <c r="F18" s="53"/>
    </row>
    <row r="19" spans="2:9" ht="21" customHeight="1">
      <c r="B19" s="87"/>
      <c r="C19" s="87"/>
      <c r="D19" s="52"/>
      <c r="E19" s="53"/>
      <c r="F19" s="53"/>
    </row>
    <row r="22" spans="2:9" ht="28.5" customHeight="1">
      <c r="B22" s="123" t="s">
        <v>135</v>
      </c>
      <c r="C22" s="123"/>
      <c r="D22" s="123"/>
      <c r="E22" s="123"/>
      <c r="F22" s="123"/>
    </row>
    <row r="23" spans="2:9" ht="29.25" customHeight="1">
      <c r="B23" s="85" t="s">
        <v>71</v>
      </c>
      <c r="C23" s="95" t="s">
        <v>127</v>
      </c>
      <c r="D23" s="85" t="s">
        <v>72</v>
      </c>
      <c r="E23" s="84" t="s">
        <v>73</v>
      </c>
      <c r="F23" s="86" t="s">
        <v>75</v>
      </c>
      <c r="I23" s="78"/>
    </row>
    <row r="24" spans="2:9">
      <c r="B24" s="59">
        <v>1849</v>
      </c>
      <c r="C24" s="46" t="s">
        <v>121</v>
      </c>
      <c r="D24" s="91" t="s">
        <v>76</v>
      </c>
      <c r="E24" s="46">
        <v>39780</v>
      </c>
      <c r="F24" s="63">
        <v>190313163</v>
      </c>
      <c r="I24" s="5"/>
    </row>
    <row r="25" spans="2:9">
      <c r="B25" s="59">
        <v>1876</v>
      </c>
      <c r="C25" s="75" t="s">
        <v>97</v>
      </c>
      <c r="D25" s="91" t="s">
        <v>98</v>
      </c>
      <c r="E25" s="46">
        <v>40640</v>
      </c>
      <c r="F25" s="63">
        <v>4800000</v>
      </c>
    </row>
    <row r="26" spans="2:9">
      <c r="B26" s="59">
        <v>1879</v>
      </c>
      <c r="C26" s="64" t="s">
        <v>122</v>
      </c>
      <c r="D26" s="92" t="s">
        <v>77</v>
      </c>
      <c r="E26" s="64">
        <v>40809</v>
      </c>
      <c r="F26" s="65">
        <v>28947294</v>
      </c>
    </row>
    <row r="27" spans="2:9">
      <c r="B27" s="59">
        <v>1880</v>
      </c>
      <c r="C27" s="64" t="s">
        <v>123</v>
      </c>
      <c r="D27" s="92" t="s">
        <v>78</v>
      </c>
      <c r="E27" s="64">
        <v>40810</v>
      </c>
      <c r="F27" s="65">
        <v>118909750</v>
      </c>
      <c r="I27" s="50"/>
    </row>
    <row r="28" spans="2:9">
      <c r="B28" s="66">
        <v>1885</v>
      </c>
      <c r="C28" s="46" t="s">
        <v>99</v>
      </c>
      <c r="D28" s="93" t="s">
        <v>100</v>
      </c>
      <c r="E28" s="76">
        <v>40852</v>
      </c>
      <c r="F28" s="77">
        <v>4552000</v>
      </c>
    </row>
    <row r="29" spans="2:9">
      <c r="B29" s="66">
        <v>1898</v>
      </c>
      <c r="C29" s="46" t="s">
        <v>101</v>
      </c>
      <c r="D29" s="91" t="s">
        <v>102</v>
      </c>
      <c r="E29" s="46">
        <v>41494</v>
      </c>
      <c r="F29" s="74">
        <v>3750000</v>
      </c>
    </row>
    <row r="30" spans="2:9">
      <c r="B30" s="66">
        <v>1905</v>
      </c>
      <c r="C30" s="46" t="s">
        <v>103</v>
      </c>
      <c r="D30" s="94" t="s">
        <v>104</v>
      </c>
      <c r="E30" s="67">
        <v>41639</v>
      </c>
      <c r="F30" s="68">
        <v>1200000</v>
      </c>
    </row>
    <row r="31" spans="2:9">
      <c r="B31" s="66">
        <v>1927</v>
      </c>
      <c r="C31" s="46" t="s">
        <v>124</v>
      </c>
      <c r="D31" s="91" t="s">
        <v>105</v>
      </c>
      <c r="E31" s="46">
        <v>42155</v>
      </c>
      <c r="F31" s="74">
        <v>2387000</v>
      </c>
      <c r="G31" s="50"/>
    </row>
    <row r="32" spans="2:9">
      <c r="B32" s="66">
        <v>1965</v>
      </c>
      <c r="C32" s="67" t="s">
        <v>80</v>
      </c>
      <c r="D32" s="94" t="s">
        <v>79</v>
      </c>
      <c r="E32" s="67">
        <v>43320</v>
      </c>
      <c r="F32" s="68">
        <v>21747312</v>
      </c>
    </row>
    <row r="33" spans="2:6" ht="19.5" customHeight="1">
      <c r="B33" s="124" t="s">
        <v>113</v>
      </c>
      <c r="C33" s="124"/>
      <c r="D33" s="124"/>
      <c r="E33" s="124"/>
      <c r="F33" s="104">
        <f>SUM(F24:F32)</f>
        <v>376606519</v>
      </c>
    </row>
  </sheetData>
  <mergeCells count="8">
    <mergeCell ref="B16:C16"/>
    <mergeCell ref="B22:F22"/>
    <mergeCell ref="B33:E33"/>
    <mergeCell ref="B2:F2"/>
    <mergeCell ref="B6:C7"/>
    <mergeCell ref="E6:F6"/>
    <mergeCell ref="B8:B15"/>
    <mergeCell ref="D6:D7"/>
  </mergeCells>
  <pageMargins left="0.16" right="0.16" top="0.47244094488188981" bottom="0.74803149606299213" header="0.31496062992125984" footer="0.31496062992125984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55"/>
  <sheetViews>
    <sheetView workbookViewId="0">
      <selection activeCell="F8" sqref="F8:F10"/>
    </sheetView>
  </sheetViews>
  <sheetFormatPr baseColWidth="10" defaultRowHeight="15"/>
  <cols>
    <col min="1" max="1" width="2.5703125" style="2" customWidth="1"/>
    <col min="2" max="2" width="9.85546875" style="2" customWidth="1"/>
    <col min="3" max="3" width="64.28515625" style="2" customWidth="1"/>
    <col min="4" max="4" width="12.140625" style="2" customWidth="1"/>
    <col min="5" max="5" width="10.140625" style="2" customWidth="1"/>
    <col min="6" max="6" width="12" style="2" customWidth="1"/>
    <col min="7" max="7" width="11.42578125" style="2"/>
    <col min="8" max="8" width="7.28515625" style="2" customWidth="1"/>
    <col min="9" max="9" width="14.5703125" style="2" customWidth="1"/>
    <col min="10" max="10" width="14.28515625" style="2" bestFit="1" customWidth="1"/>
    <col min="11" max="11" width="4.42578125" style="2" customWidth="1"/>
    <col min="12" max="13" width="8.5703125" style="2" customWidth="1"/>
    <col min="14" max="14" width="11.42578125" style="2"/>
    <col min="15" max="15" width="34.140625" style="2" customWidth="1"/>
    <col min="16" max="16" width="13.7109375" style="2" customWidth="1"/>
    <col min="17" max="16384" width="11.42578125" style="2"/>
  </cols>
  <sheetData>
    <row r="2" spans="2:8" ht="24.75" customHeight="1">
      <c r="B2" s="123" t="s">
        <v>119</v>
      </c>
      <c r="C2" s="123"/>
      <c r="D2" s="123"/>
      <c r="E2" s="123"/>
      <c r="F2" s="123"/>
    </row>
    <row r="6" spans="2:8" ht="18.75" customHeight="1">
      <c r="B6" s="132" t="s">
        <v>125</v>
      </c>
      <c r="C6" s="132"/>
      <c r="D6" s="134" t="s">
        <v>93</v>
      </c>
      <c r="E6" s="120" t="s">
        <v>89</v>
      </c>
      <c r="F6" s="120"/>
    </row>
    <row r="7" spans="2:8" ht="18" customHeight="1">
      <c r="B7" s="132"/>
      <c r="C7" s="132"/>
      <c r="D7" s="134"/>
      <c r="E7" s="106" t="s">
        <v>90</v>
      </c>
      <c r="F7" s="107" t="s">
        <v>91</v>
      </c>
    </row>
    <row r="8" spans="2:8">
      <c r="B8" s="133" t="s">
        <v>0</v>
      </c>
      <c r="C8" s="69" t="s">
        <v>94</v>
      </c>
      <c r="D8" s="45">
        <v>125650000</v>
      </c>
      <c r="E8" s="89">
        <v>15</v>
      </c>
      <c r="F8" s="4">
        <v>5</v>
      </c>
      <c r="H8" s="5"/>
    </row>
    <row r="9" spans="2:8">
      <c r="B9" s="133"/>
      <c r="C9" s="69" t="s">
        <v>95</v>
      </c>
      <c r="D9" s="45">
        <v>59452000</v>
      </c>
      <c r="E9" s="89">
        <v>15</v>
      </c>
      <c r="F9" s="4">
        <v>5</v>
      </c>
    </row>
    <row r="10" spans="2:8" ht="15.75" thickBot="1">
      <c r="B10" s="133"/>
      <c r="C10" s="70" t="s">
        <v>96</v>
      </c>
      <c r="D10" s="71">
        <v>40266976</v>
      </c>
      <c r="E10" s="89">
        <v>15</v>
      </c>
      <c r="F10" s="4">
        <v>5</v>
      </c>
    </row>
    <row r="11" spans="2:8" ht="15" customHeight="1" thickBot="1">
      <c r="B11" s="130" t="s">
        <v>92</v>
      </c>
      <c r="C11" s="131"/>
      <c r="D11" s="101">
        <f>SUM(D8:D10)</f>
        <v>225368976</v>
      </c>
      <c r="E11" s="72"/>
      <c r="F11" s="55"/>
    </row>
    <row r="12" spans="2:8">
      <c r="B12" s="42"/>
      <c r="C12" s="42"/>
      <c r="D12" s="56"/>
      <c r="E12" s="56"/>
      <c r="F12" s="56"/>
    </row>
    <row r="13" spans="2:8">
      <c r="B13" s="42"/>
      <c r="C13" s="42"/>
      <c r="D13" s="56"/>
      <c r="E13" s="56"/>
      <c r="F13" s="56"/>
    </row>
    <row r="14" spans="2:8">
      <c r="B14" s="42"/>
      <c r="C14" s="42"/>
      <c r="D14" s="56"/>
      <c r="E14" s="56"/>
      <c r="F14" s="56"/>
    </row>
    <row r="15" spans="2:8" ht="7.5" customHeight="1">
      <c r="B15" s="42"/>
      <c r="C15" s="42"/>
      <c r="D15" s="56"/>
      <c r="E15" s="56"/>
      <c r="F15" s="56"/>
    </row>
    <row r="16" spans="2:8" ht="33" customHeight="1">
      <c r="B16" s="123" t="s">
        <v>126</v>
      </c>
      <c r="C16" s="123"/>
      <c r="D16" s="123"/>
      <c r="E16" s="123"/>
      <c r="F16" s="123"/>
    </row>
    <row r="17" spans="2:16" ht="30" customHeight="1">
      <c r="B17" s="57" t="s">
        <v>71</v>
      </c>
      <c r="C17" s="95" t="s">
        <v>74</v>
      </c>
      <c r="D17" s="57" t="s">
        <v>72</v>
      </c>
      <c r="E17" s="57" t="s">
        <v>73</v>
      </c>
      <c r="F17" s="58" t="s">
        <v>75</v>
      </c>
    </row>
    <row r="18" spans="2:16" ht="15.75" customHeight="1">
      <c r="B18" s="59">
        <v>1828</v>
      </c>
      <c r="C18" s="62" t="s">
        <v>128</v>
      </c>
      <c r="D18" s="60" t="s">
        <v>66</v>
      </c>
      <c r="E18" s="60">
        <v>39029</v>
      </c>
      <c r="F18" s="61">
        <v>204082152</v>
      </c>
    </row>
    <row r="19" spans="2:16" ht="15.75" customHeight="1">
      <c r="B19" s="59">
        <v>1848</v>
      </c>
      <c r="C19" s="62" t="s">
        <v>129</v>
      </c>
      <c r="D19" s="46" t="s">
        <v>67</v>
      </c>
      <c r="E19" s="46">
        <v>82</v>
      </c>
      <c r="F19" s="63">
        <v>6896239</v>
      </c>
    </row>
    <row r="20" spans="2:16" ht="15.75" customHeight="1">
      <c r="B20" s="59">
        <v>1878</v>
      </c>
      <c r="C20" s="62" t="s">
        <v>130</v>
      </c>
      <c r="D20" s="64" t="s">
        <v>68</v>
      </c>
      <c r="E20" s="64">
        <v>40808</v>
      </c>
      <c r="F20" s="65">
        <v>10767834</v>
      </c>
    </row>
    <row r="21" spans="2:16" ht="15.75" customHeight="1">
      <c r="B21" s="66">
        <v>1970</v>
      </c>
      <c r="C21" s="96" t="s">
        <v>70</v>
      </c>
      <c r="D21" s="67" t="s">
        <v>69</v>
      </c>
      <c r="E21" s="67">
        <v>43538</v>
      </c>
      <c r="F21" s="68">
        <v>3622751</v>
      </c>
    </row>
    <row r="22" spans="2:16" ht="22.5" customHeight="1">
      <c r="B22" s="127" t="s">
        <v>88</v>
      </c>
      <c r="C22" s="128"/>
      <c r="D22" s="128"/>
      <c r="E22" s="129"/>
      <c r="F22" s="102">
        <f>SUM(F18:F21)</f>
        <v>225368976</v>
      </c>
      <c r="O22" s="51"/>
      <c r="P22" s="52"/>
    </row>
    <row r="23" spans="2:16" ht="15.75" customHeight="1">
      <c r="I23" s="51"/>
      <c r="J23" s="52"/>
      <c r="O23" s="51"/>
      <c r="P23" s="52"/>
    </row>
    <row r="24" spans="2:16" ht="15.75" customHeight="1">
      <c r="B24" s="42"/>
      <c r="C24" s="42"/>
      <c r="D24" s="42"/>
      <c r="E24" s="42"/>
      <c r="F24" s="42"/>
      <c r="I24" s="53"/>
      <c r="J24" s="53"/>
      <c r="O24" s="51"/>
      <c r="P24" s="52"/>
    </row>
    <row r="25" spans="2:16" ht="15.75" customHeight="1">
      <c r="B25" s="42"/>
      <c r="C25" s="42"/>
      <c r="D25" s="42"/>
      <c r="E25" s="42"/>
      <c r="F25" s="49"/>
      <c r="I25" s="53"/>
      <c r="J25" s="53"/>
    </row>
    <row r="26" spans="2:16" ht="15.75" customHeight="1">
      <c r="B26" s="42"/>
      <c r="C26" s="42"/>
      <c r="D26" s="42"/>
      <c r="E26" s="42"/>
      <c r="F26" s="49"/>
      <c r="I26" s="53"/>
      <c r="J26" s="53"/>
    </row>
    <row r="27" spans="2:16" ht="15.75" customHeight="1">
      <c r="B27" s="42"/>
      <c r="C27" s="42"/>
      <c r="D27" s="42"/>
      <c r="E27" s="42"/>
      <c r="F27" s="49"/>
      <c r="I27" s="53"/>
      <c r="J27" s="54"/>
    </row>
    <row r="28" spans="2:16" ht="15.75" customHeight="1">
      <c r="B28" s="42"/>
      <c r="C28" s="42"/>
      <c r="D28" s="42"/>
      <c r="E28" s="42"/>
      <c r="F28" s="49"/>
      <c r="I28" s="53"/>
      <c r="J28" s="54"/>
    </row>
    <row r="29" spans="2:16" ht="15.75" customHeight="1">
      <c r="F29" s="5"/>
      <c r="I29" s="53"/>
      <c r="J29" s="54"/>
    </row>
    <row r="30" spans="2:16" ht="15.75" customHeight="1">
      <c r="F30" s="5"/>
      <c r="I30" s="53"/>
      <c r="J30" s="54"/>
    </row>
    <row r="31" spans="2:16" ht="15.75" customHeight="1">
      <c r="F31" s="5"/>
      <c r="I31" s="53"/>
      <c r="J31" s="54"/>
    </row>
    <row r="32" spans="2:16" ht="15.75" customHeight="1">
      <c r="I32" s="53"/>
      <c r="J32" s="54"/>
    </row>
    <row r="33" spans="8:10" ht="15.75" customHeight="1">
      <c r="J33" s="5"/>
    </row>
    <row r="34" spans="8:10" ht="15.75" customHeight="1">
      <c r="J34" s="5"/>
    </row>
    <row r="35" spans="8:10" ht="15.75" customHeight="1">
      <c r="H35" s="5"/>
      <c r="J35" s="5"/>
    </row>
    <row r="36" spans="8:10" ht="15.75" customHeight="1">
      <c r="J36" s="5"/>
    </row>
    <row r="37" spans="8:10" ht="15.75" customHeight="1">
      <c r="J37" s="5"/>
    </row>
    <row r="38" spans="8:10" ht="15.75" customHeight="1">
      <c r="J38" s="5"/>
    </row>
    <row r="39" spans="8:10" ht="15.75" customHeight="1"/>
    <row r="40" spans="8:10" ht="15.75" customHeight="1"/>
    <row r="41" spans="8:10" ht="15.75" customHeight="1"/>
    <row r="42" spans="8:10" ht="15.75" customHeight="1"/>
    <row r="43" spans="8:10" ht="15.75" customHeight="1"/>
    <row r="44" spans="8:10" ht="15.75" customHeight="1"/>
    <row r="45" spans="8:10" ht="15.75" customHeight="1"/>
    <row r="46" spans="8:10" ht="15.75" customHeight="1"/>
    <row r="47" spans="8:10" ht="15.75" customHeight="1"/>
    <row r="48" spans="8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8" customHeight="1"/>
    <row r="55" ht="27" customHeight="1"/>
  </sheetData>
  <mergeCells count="8">
    <mergeCell ref="B16:F16"/>
    <mergeCell ref="B22:E22"/>
    <mergeCell ref="E6:F6"/>
    <mergeCell ref="B11:C11"/>
    <mergeCell ref="B2:F2"/>
    <mergeCell ref="B6:C7"/>
    <mergeCell ref="B8:B10"/>
    <mergeCell ref="D6:D7"/>
  </mergeCells>
  <pageMargins left="0.15748031496062992" right="0.15748031496062992" top="0.74803149606299213" bottom="0.74803149606299213" header="0.31496062992125984" footer="0.31496062992125984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ppp</vt:lpstr>
      <vt:lpstr>Pintura Linea Makor</vt:lpstr>
      <vt:lpstr>Pintura Mion&amp;Mosole</vt:lpstr>
      <vt:lpstr>Pintura COSTA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2020-11-04T16:07:46Z</dcterms:modified>
</cp:coreProperties>
</file>