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JI27820-EDELMAG-Modelamiento NOx\03 INFORMES Y PRESENTACIONES\02 REPORTE FINAL\Combustible\Anexos\"/>
    </mc:Choice>
  </mc:AlternateContent>
  <xr:revisionPtr revIDLastSave="0" documentId="13_ncr:1_{6FA97441-B40C-46A9-9696-9A8B3B62970F}" xr6:coauthVersionLast="45" xr6:coauthVersionMax="45" xr10:uidLastSave="{00000000-0000-0000-0000-000000000000}"/>
  <bookViews>
    <workbookView xWindow="-28920" yWindow="-120" windowWidth="29040" windowHeight="15840" xr2:uid="{C716A476-E491-4DD4-B2FC-0019DA72EFA1}"/>
  </bookViews>
  <sheets>
    <sheet name="Portada" sheetId="5" r:id="rId1"/>
    <sheet name="Resumen" sheetId="4" r:id="rId2"/>
    <sheet name="Trimestre 2" sheetId="1" r:id="rId3"/>
    <sheet name="Trimestre 3" sheetId="2" r:id="rId4"/>
    <sheet name="Trimestre 4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4" l="1"/>
  <c r="D7" i="4"/>
  <c r="E16" i="3"/>
  <c r="F16" i="3"/>
  <c r="G16" i="3"/>
  <c r="H16" i="3"/>
  <c r="I16" i="3"/>
  <c r="D16" i="3"/>
  <c r="C39" i="3"/>
  <c r="C34" i="3"/>
  <c r="C33" i="3"/>
  <c r="G30" i="3"/>
  <c r="G29" i="3"/>
  <c r="G28" i="3"/>
  <c r="C30" i="3"/>
  <c r="C29" i="3"/>
  <c r="C28" i="3"/>
  <c r="C25" i="3"/>
  <c r="C24" i="3"/>
  <c r="C23" i="3"/>
  <c r="H15" i="3"/>
  <c r="G15" i="3"/>
  <c r="E15" i="3"/>
  <c r="D15" i="3"/>
  <c r="H14" i="3"/>
  <c r="G14" i="3"/>
  <c r="E14" i="3"/>
  <c r="D14" i="3"/>
  <c r="H13" i="3"/>
  <c r="G13" i="3"/>
  <c r="E13" i="3"/>
  <c r="D13" i="3"/>
  <c r="E16" i="2"/>
  <c r="F16" i="2"/>
  <c r="G16" i="2"/>
  <c r="H16" i="2"/>
  <c r="I16" i="2"/>
  <c r="D16" i="2"/>
  <c r="G28" i="2"/>
  <c r="C28" i="2"/>
  <c r="G23" i="2"/>
  <c r="C23" i="2"/>
  <c r="H15" i="2"/>
  <c r="G15" i="2"/>
  <c r="E15" i="2"/>
  <c r="D15" i="2"/>
  <c r="H14" i="2"/>
  <c r="G14" i="2"/>
  <c r="F14" i="2"/>
  <c r="E14" i="2"/>
  <c r="D14" i="2"/>
  <c r="H13" i="2"/>
  <c r="G13" i="2"/>
  <c r="F13" i="2"/>
  <c r="E13" i="2"/>
  <c r="D13" i="2"/>
  <c r="E16" i="1"/>
  <c r="F16" i="1"/>
  <c r="G16" i="1"/>
  <c r="H16" i="1"/>
  <c r="I16" i="1"/>
  <c r="D16" i="1"/>
  <c r="D4" i="4"/>
  <c r="C39" i="1"/>
  <c r="C34" i="1"/>
  <c r="C33" i="1"/>
  <c r="G30" i="1"/>
  <c r="G29" i="1"/>
  <c r="G28" i="1"/>
  <c r="C30" i="1"/>
  <c r="C29" i="1"/>
  <c r="C28" i="1"/>
  <c r="G24" i="1"/>
  <c r="G23" i="1"/>
  <c r="C24" i="1"/>
  <c r="C23" i="1"/>
  <c r="H15" i="1"/>
  <c r="G15" i="1"/>
  <c r="D15" i="1"/>
  <c r="H14" i="1"/>
  <c r="G14" i="1"/>
  <c r="F14" i="1"/>
  <c r="E14" i="1"/>
  <c r="D14" i="1"/>
  <c r="H13" i="1"/>
  <c r="G13" i="1"/>
  <c r="F13" i="1"/>
  <c r="E13" i="1"/>
  <c r="D13" i="1"/>
  <c r="I13" i="1"/>
  <c r="D5" i="1"/>
  <c r="I4" i="1"/>
  <c r="E6" i="4" l="1"/>
  <c r="F6" i="4"/>
  <c r="G6" i="4"/>
  <c r="H6" i="4"/>
  <c r="D6" i="4"/>
  <c r="E5" i="4"/>
  <c r="F5" i="4"/>
  <c r="G5" i="4"/>
  <c r="H5" i="4"/>
  <c r="D5" i="4"/>
  <c r="E4" i="4"/>
  <c r="F4" i="4"/>
  <c r="G4" i="4"/>
  <c r="H4" i="4"/>
  <c r="B39" i="3"/>
  <c r="D38" i="3"/>
  <c r="D37" i="3"/>
  <c r="D36" i="3"/>
  <c r="C35" i="3"/>
  <c r="D35" i="3" s="1"/>
  <c r="B34" i="3"/>
  <c r="B33" i="3"/>
  <c r="F30" i="3"/>
  <c r="B30" i="3"/>
  <c r="F29" i="3"/>
  <c r="B29" i="3"/>
  <c r="F28" i="3"/>
  <c r="B28" i="3"/>
  <c r="F25" i="3"/>
  <c r="B25" i="3"/>
  <c r="F24" i="3"/>
  <c r="B24" i="3"/>
  <c r="F23" i="3"/>
  <c r="B23" i="3"/>
  <c r="I15" i="3"/>
  <c r="B15" i="3"/>
  <c r="I14" i="3"/>
  <c r="B14" i="3"/>
  <c r="I13" i="3"/>
  <c r="I14" i="4" s="1"/>
  <c r="B13" i="3"/>
  <c r="I8" i="3"/>
  <c r="G9" i="3" s="1"/>
  <c r="I6" i="3"/>
  <c r="E7" i="3" s="1"/>
  <c r="I4" i="3"/>
  <c r="G5" i="3" s="1"/>
  <c r="D28" i="3" s="1"/>
  <c r="B39" i="2"/>
  <c r="D38" i="2"/>
  <c r="D37" i="2"/>
  <c r="D36" i="2"/>
  <c r="C35" i="2"/>
  <c r="D35" i="2" s="1"/>
  <c r="B34" i="2"/>
  <c r="B33" i="2"/>
  <c r="F30" i="2"/>
  <c r="B30" i="2"/>
  <c r="F29" i="2"/>
  <c r="B29" i="2"/>
  <c r="F28" i="2"/>
  <c r="B28" i="2"/>
  <c r="F25" i="2"/>
  <c r="B25" i="2"/>
  <c r="F24" i="2"/>
  <c r="B24" i="2"/>
  <c r="F23" i="2"/>
  <c r="B23" i="2"/>
  <c r="I15" i="2"/>
  <c r="B15" i="2"/>
  <c r="I14" i="2"/>
  <c r="B14" i="2"/>
  <c r="I13" i="2"/>
  <c r="B13" i="2"/>
  <c r="I8" i="2"/>
  <c r="G9" i="2" s="1"/>
  <c r="I6" i="2"/>
  <c r="E7" i="2" s="1"/>
  <c r="C24" i="2" s="1"/>
  <c r="D24" i="2" s="1"/>
  <c r="I4" i="2"/>
  <c r="G5" i="2" s="1"/>
  <c r="E7" i="4" l="1"/>
  <c r="F7" i="3"/>
  <c r="F14" i="3" s="1"/>
  <c r="G24" i="3" s="1"/>
  <c r="H24" i="3" s="1"/>
  <c r="D30" i="3"/>
  <c r="D5" i="3"/>
  <c r="D33" i="3" s="1"/>
  <c r="E5" i="3"/>
  <c r="D23" i="3" s="1"/>
  <c r="H9" i="3"/>
  <c r="H30" i="3" s="1"/>
  <c r="H5" i="3"/>
  <c r="D9" i="3"/>
  <c r="D39" i="3" s="1"/>
  <c r="D14" i="4"/>
  <c r="D24" i="3"/>
  <c r="E9" i="3"/>
  <c r="D25" i="3" s="1"/>
  <c r="I6" i="4"/>
  <c r="I13" i="4"/>
  <c r="D5" i="2"/>
  <c r="C33" i="2" s="1"/>
  <c r="D33" i="2" s="1"/>
  <c r="E9" i="2"/>
  <c r="C25" i="2" s="1"/>
  <c r="D25" i="2" s="1"/>
  <c r="E5" i="2"/>
  <c r="D23" i="2" s="1"/>
  <c r="F9" i="2"/>
  <c r="F15" i="2" s="1"/>
  <c r="G25" i="2" s="1"/>
  <c r="H25" i="2" s="1"/>
  <c r="F7" i="2"/>
  <c r="G24" i="2" s="1"/>
  <c r="H24" i="2" s="1"/>
  <c r="F5" i="2"/>
  <c r="C30" i="2"/>
  <c r="D30" i="2" s="1"/>
  <c r="H9" i="2"/>
  <c r="G30" i="2" s="1"/>
  <c r="H30" i="2" s="1"/>
  <c r="I5" i="4"/>
  <c r="H5" i="2"/>
  <c r="D9" i="2"/>
  <c r="C39" i="2" s="1"/>
  <c r="D39" i="2" s="1"/>
  <c r="H7" i="4"/>
  <c r="F7" i="4"/>
  <c r="G7" i="4"/>
  <c r="F5" i="3"/>
  <c r="F13" i="3" s="1"/>
  <c r="D7" i="3"/>
  <c r="D34" i="3" s="1"/>
  <c r="H7" i="3"/>
  <c r="H29" i="3" s="1"/>
  <c r="F9" i="3"/>
  <c r="F15" i="3" s="1"/>
  <c r="G25" i="3" s="1"/>
  <c r="H25" i="3" s="1"/>
  <c r="G7" i="3"/>
  <c r="D29" i="3" s="1"/>
  <c r="G7" i="2"/>
  <c r="C29" i="2" s="1"/>
  <c r="D29" i="2" s="1"/>
  <c r="D7" i="2"/>
  <c r="C34" i="2" s="1"/>
  <c r="D34" i="2" s="1"/>
  <c r="H7" i="2"/>
  <c r="G29" i="2" s="1"/>
  <c r="H29" i="2" s="1"/>
  <c r="E14" i="4" l="1"/>
  <c r="G23" i="3"/>
  <c r="H23" i="3" s="1"/>
  <c r="F14" i="4"/>
  <c r="H28" i="3"/>
  <c r="H14" i="4"/>
  <c r="G14" i="4"/>
  <c r="E13" i="4"/>
  <c r="H28" i="2"/>
  <c r="H13" i="4"/>
  <c r="D13" i="4"/>
  <c r="D28" i="2"/>
  <c r="G13" i="4"/>
  <c r="H23" i="2"/>
  <c r="F13" i="4"/>
  <c r="E8" i="4"/>
  <c r="B39" i="1"/>
  <c r="D38" i="1"/>
  <c r="D37" i="1"/>
  <c r="D36" i="1"/>
  <c r="C35" i="1"/>
  <c r="D35" i="1" s="1"/>
  <c r="B34" i="1"/>
  <c r="B33" i="1"/>
  <c r="F30" i="1"/>
  <c r="B30" i="1"/>
  <c r="F29" i="1"/>
  <c r="B29" i="1"/>
  <c r="F28" i="1"/>
  <c r="B28" i="1"/>
  <c r="F25" i="1"/>
  <c r="B25" i="1"/>
  <c r="F24" i="1"/>
  <c r="B24" i="1"/>
  <c r="F23" i="1"/>
  <c r="B23" i="1"/>
  <c r="I15" i="1"/>
  <c r="B15" i="1"/>
  <c r="I14" i="1"/>
  <c r="B14" i="1"/>
  <c r="B13" i="1"/>
  <c r="I8" i="1"/>
  <c r="G9" i="1" s="1"/>
  <c r="D30" i="1" s="1"/>
  <c r="I6" i="1"/>
  <c r="E7" i="1" s="1"/>
  <c r="F9" i="1" l="1"/>
  <c r="F15" i="1" s="1"/>
  <c r="G25" i="1" s="1"/>
  <c r="H25" i="1" s="1"/>
  <c r="F7" i="1"/>
  <c r="H24" i="1" s="1"/>
  <c r="H9" i="1"/>
  <c r="H30" i="1" s="1"/>
  <c r="G5" i="1"/>
  <c r="G12" i="4" s="1"/>
  <c r="G15" i="4" s="1"/>
  <c r="G18" i="4" s="1"/>
  <c r="I4" i="4"/>
  <c r="I7" i="4" s="1"/>
  <c r="D9" i="1"/>
  <c r="D39" i="1" s="1"/>
  <c r="D24" i="1"/>
  <c r="E9" i="1"/>
  <c r="E15" i="1" s="1"/>
  <c r="C25" i="1" s="1"/>
  <c r="D25" i="1" s="1"/>
  <c r="I12" i="4"/>
  <c r="I15" i="4" s="1"/>
  <c r="E5" i="1"/>
  <c r="F5" i="1"/>
  <c r="H5" i="1"/>
  <c r="G7" i="1"/>
  <c r="D29" i="1" s="1"/>
  <c r="D7" i="1"/>
  <c r="D34" i="1" s="1"/>
  <c r="H7" i="1"/>
  <c r="H29" i="1" s="1"/>
  <c r="I18" i="4" l="1"/>
  <c r="D28" i="1"/>
  <c r="D23" i="1"/>
  <c r="E12" i="4"/>
  <c r="E15" i="4" s="1"/>
  <c r="D33" i="1"/>
  <c r="D12" i="4"/>
  <c r="D18" i="4" s="1"/>
  <c r="H28" i="1"/>
  <c r="H12" i="4"/>
  <c r="H15" i="4" s="1"/>
  <c r="H18" i="4" s="1"/>
  <c r="H23" i="1"/>
  <c r="F12" i="4"/>
  <c r="F15" i="4" s="1"/>
  <c r="F18" i="4" s="1"/>
  <c r="E18" i="4" l="1"/>
  <c r="E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Tahys Belmonte</author>
  </authors>
  <commentList>
    <comment ref="B19" authorId="0" shapeId="0" xr:uid="{84C2280B-0FC0-4DF1-A6DD-3EA248B4F7E8}">
      <text>
        <r>
          <rPr>
            <sz val="9"/>
            <color indexed="81"/>
            <rFont val="Tahoma"/>
            <family val="2"/>
          </rPr>
          <t xml:space="preserve">Valor tomado de Guia de Registro de Calderas y Turbinas Impuestos Verdes.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Tahys Belmonte</author>
  </authors>
  <commentList>
    <comment ref="D3" authorId="0" shapeId="0" xr:uid="{ADB746BF-AA14-4B85-BE25-343BC5DBE3D6}">
      <text>
        <r>
          <rPr>
            <sz val="9"/>
            <color indexed="81"/>
            <rFont val="Tahoma"/>
            <family val="2"/>
          </rPr>
          <t xml:space="preserve">
Consumo registrado por el Flujómetro 
</t>
        </r>
      </text>
    </comment>
    <comment ref="E3" authorId="0" shapeId="0" xr:uid="{D5E2E763-561B-426F-AD63-507268CDFECE}">
      <text>
        <r>
          <rPr>
            <sz val="9"/>
            <color indexed="81"/>
            <rFont val="Tahoma"/>
            <family val="2"/>
          </rPr>
          <t xml:space="preserve">
Registro de flujómetro Fluxis 2300/TZ
Serie:1920101002</t>
        </r>
      </text>
    </comment>
    <comment ref="F3" authorId="0" shapeId="0" xr:uid="{3B5DA270-8E1D-4F0F-AEBB-FF81BBCF4CAE}">
      <text>
        <r>
          <rPr>
            <sz val="9"/>
            <color indexed="81"/>
            <rFont val="Tahoma"/>
            <family val="2"/>
          </rPr>
          <t xml:space="preserve">
Registro por flujómetro Fluxi 2300/TZ
Serie: 2241401001</t>
        </r>
      </text>
    </comment>
    <comment ref="G3" authorId="0" shapeId="0" xr:uid="{9959285E-8F2E-40A6-84CA-DE8580801CA8}">
      <text>
        <r>
          <rPr>
            <sz val="9"/>
            <color indexed="81"/>
            <rFont val="Tahoma"/>
            <family val="2"/>
          </rPr>
          <t xml:space="preserve">
Registro a partir de flujómetro Fluxi 2250/TZ
Serie: 1920103001</t>
        </r>
      </text>
    </comment>
    <comment ref="H3" authorId="0" shapeId="0" xr:uid="{B9D9BD28-8D28-42C1-B137-03B726A3F0F2}">
      <text>
        <r>
          <rPr>
            <sz val="9"/>
            <color indexed="81"/>
            <rFont val="Tahoma"/>
            <family val="2"/>
          </rPr>
          <t xml:space="preserve">
Registro a partir de flujómetro Fluxi 2300/TZ 
Serie: 1920101001</t>
        </r>
      </text>
    </comment>
    <comment ref="B19" authorId="0" shapeId="0" xr:uid="{1167B1CA-2FDD-4140-B917-EB1BF03812C9}">
      <text>
        <r>
          <rPr>
            <sz val="9"/>
            <color indexed="81"/>
            <rFont val="Tahoma"/>
            <family val="2"/>
          </rPr>
          <t xml:space="preserve">Valor tomado de Guia de Registro de Calderas y Turbinas Impuestos Verdes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Tahys Belmonte</author>
  </authors>
  <commentList>
    <comment ref="D3" authorId="0" shapeId="0" xr:uid="{7EFC7962-106E-4D36-9A4B-A5FFC2F5E699}">
      <text>
        <r>
          <rPr>
            <sz val="9"/>
            <color indexed="81"/>
            <rFont val="Tahoma"/>
            <family val="2"/>
          </rPr>
          <t xml:space="preserve">
Consumo registrado por el Flujómetro 
</t>
        </r>
      </text>
    </comment>
    <comment ref="E3" authorId="0" shapeId="0" xr:uid="{1E51897F-746D-4BAD-B06F-37A1DBFD7F5D}">
      <text>
        <r>
          <rPr>
            <sz val="9"/>
            <color indexed="81"/>
            <rFont val="Tahoma"/>
            <family val="2"/>
          </rPr>
          <t xml:space="preserve">
Registro de flujómetro Fluxis 2300/TZ
Serie:1920101002</t>
        </r>
      </text>
    </comment>
    <comment ref="F3" authorId="0" shapeId="0" xr:uid="{8D8E04A4-E96C-4E72-922C-543D6D11EEB2}">
      <text>
        <r>
          <rPr>
            <sz val="9"/>
            <color indexed="81"/>
            <rFont val="Tahoma"/>
            <family val="2"/>
          </rPr>
          <t xml:space="preserve">
Registro por flujómetro Fluxi 2300/TZ
Serie: 2241401001</t>
        </r>
      </text>
    </comment>
    <comment ref="G3" authorId="0" shapeId="0" xr:uid="{8401EF33-F49B-46EA-B958-B2730A9CD771}">
      <text>
        <r>
          <rPr>
            <sz val="9"/>
            <color indexed="81"/>
            <rFont val="Tahoma"/>
            <family val="2"/>
          </rPr>
          <t xml:space="preserve">
Registro a partir de flujómetro Fluxi 2250/TZ
Serie: 1920103001</t>
        </r>
      </text>
    </comment>
    <comment ref="H3" authorId="0" shapeId="0" xr:uid="{459A46AC-7C7F-4BCC-8551-CDDD4651C497}">
      <text>
        <r>
          <rPr>
            <sz val="9"/>
            <color indexed="81"/>
            <rFont val="Tahoma"/>
            <family val="2"/>
          </rPr>
          <t xml:space="preserve">
Registro a partir de flujómetro Fluxi 2300/TZ 
Serie: 1920101001</t>
        </r>
      </text>
    </comment>
    <comment ref="B19" authorId="0" shapeId="0" xr:uid="{CBEF63BE-E3C5-481D-A33B-51883FB4850E}">
      <text>
        <r>
          <rPr>
            <sz val="9"/>
            <color indexed="81"/>
            <rFont val="Tahoma"/>
            <family val="2"/>
          </rPr>
          <t xml:space="preserve">Valor tomado de Guia de Registro de Calderas y Turbinas Impuestos Verdes
</t>
        </r>
      </text>
    </comment>
  </commentList>
</comments>
</file>

<file path=xl/sharedStrings.xml><?xml version="1.0" encoding="utf-8"?>
<sst xmlns="http://schemas.openxmlformats.org/spreadsheetml/2006/main" count="180" uniqueCount="48">
  <si>
    <t>Mes</t>
  </si>
  <si>
    <t>Unidad</t>
  </si>
  <si>
    <t>Turbina Hitachi N°1</t>
  </si>
  <si>
    <t>Turbina Solar Titan N°9</t>
  </si>
  <si>
    <t>Turbina GE-10 N°8</t>
  </si>
  <si>
    <t>Turbina Solar Titan N°7</t>
  </si>
  <si>
    <t>Turbina Solar Mars N°4</t>
  </si>
  <si>
    <t>Consumo Total mes (registrado por Flujómetro)</t>
  </si>
  <si>
    <t>% consumo /mes</t>
  </si>
  <si>
    <t>%consumo/mes</t>
  </si>
  <si>
    <t>Consumo Facturado mes</t>
  </si>
  <si>
    <t>Densidad del Gas Natural (kg/m3)</t>
  </si>
  <si>
    <t>Turbina Hitachi 1</t>
  </si>
  <si>
    <t>Trimestre</t>
  </si>
  <si>
    <t>Total</t>
  </si>
  <si>
    <t>Registro Consumo de Gas Natural (Trimestre Abril - Junio 2016)</t>
  </si>
  <si>
    <t>Balance Consumo de Gas Natural (Trimestre Abril - Junio 2016)</t>
  </si>
  <si>
    <t>Determinación Consumo Másico de Gas Natural (Trimestre Abril - Junio 2016)</t>
  </si>
  <si>
    <t>Registro Consumo de Gas Natural (Trimestre Julio - Septiembre 2016)</t>
  </si>
  <si>
    <t>Balance Consumo de Gas Natural (Trimestre Julio - Septiembre 2016)</t>
  </si>
  <si>
    <t>Determinación Consumo Másico de Gas Natural (Trimestre Julio - Septiembre 2016)</t>
  </si>
  <si>
    <t>Registro Consumo de Gas Natural (Trimestre Octubre - Diciembre 2016)</t>
  </si>
  <si>
    <t>Balance Consumo de Gas Natural (Trimestre Octubre - Diciembre 2016)</t>
  </si>
  <si>
    <t>Determinación Consumo Másico de Gas Natural Trimestre (Trimestre Octubre - Diciembre 2016)</t>
  </si>
  <si>
    <t xml:space="preserve"> Consumo de Gas Natural Facturado 2016</t>
  </si>
  <si>
    <t>Consumo de Gas Natural Registrado 2016</t>
  </si>
  <si>
    <t>%</t>
  </si>
  <si>
    <t>Variación porcentual</t>
  </si>
  <si>
    <t xml:space="preserve">   N° DOCUMENTO CLIENTE </t>
  </si>
  <si>
    <t xml:space="preserve">   N° DOCUMENTO JHG: </t>
  </si>
  <si>
    <t>REV.</t>
  </si>
  <si>
    <t>FECHA</t>
  </si>
  <si>
    <t>APROBACIONES</t>
  </si>
  <si>
    <t>DESCRIPCIÓN</t>
  </si>
  <si>
    <t>POR</t>
  </si>
  <si>
    <t>APR.</t>
  </si>
  <si>
    <t>CLIENTE</t>
  </si>
  <si>
    <t>A</t>
  </si>
  <si>
    <t>CML</t>
  </si>
  <si>
    <t>Consumo Total trimestre (registrado por Flujómetro)</t>
  </si>
  <si>
    <t>Consumo Facturado trimestre</t>
  </si>
  <si>
    <t>CentralTres Puentes</t>
  </si>
  <si>
    <t>B</t>
  </si>
  <si>
    <t>CFG</t>
  </si>
  <si>
    <r>
      <t>m</t>
    </r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  <family val="2"/>
      </rPr>
      <t>/mes</t>
    </r>
  </si>
  <si>
    <t>Consumo (ton/mes)</t>
  </si>
  <si>
    <r>
      <t>Consumo (m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/mes)</t>
    </r>
  </si>
  <si>
    <t>"Anexo C: Balance para el consumo de combustible"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</si>
</sst>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-* #,##0\ _€_-;\-* #,##0\ _€_-;_-* &quot;-&quot;??\ _€_-;_-@_-"/>
    <numFmt numFmtId="165" formatCode="0.0%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color theme="1"/>
      <name val="Arial"/>
      <family val="2"/>
    </font>
    <font>
      <b/>
      <sz val="2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0" fillId="0" borderId="0"/>
  </cellStyleXfs>
  <cellXfs count="127">
    <xf numFmtId="0" fontId="0" fillId="0" borderId="0" xfId="0"/>
    <xf numFmtId="0" fontId="4" fillId="2" borderId="3" xfId="3" applyFont="1" applyFill="1" applyBorder="1" applyAlignment="1">
      <alignment horizontal="center"/>
    </xf>
    <xf numFmtId="0" fontId="3" fillId="2" borderId="4" xfId="3" applyFill="1" applyBorder="1"/>
    <xf numFmtId="0" fontId="3" fillId="2" borderId="5" xfId="3" applyFill="1" applyBorder="1"/>
    <xf numFmtId="0" fontId="4" fillId="2" borderId="6" xfId="3" applyFont="1" applyFill="1" applyBorder="1" applyAlignment="1">
      <alignment horizontal="center"/>
    </xf>
    <xf numFmtId="0" fontId="3" fillId="2" borderId="0" xfId="3" applyFill="1"/>
    <xf numFmtId="0" fontId="3" fillId="2" borderId="7" xfId="3" applyFill="1" applyBorder="1"/>
    <xf numFmtId="0" fontId="7" fillId="2" borderId="0" xfId="3" applyFont="1" applyFill="1" applyAlignment="1">
      <alignment vertical="center" wrapText="1"/>
    </xf>
    <xf numFmtId="0" fontId="8" fillId="2" borderId="0" xfId="3" applyFont="1" applyFill="1" applyAlignment="1">
      <alignment vertical="center" wrapText="1"/>
    </xf>
    <xf numFmtId="0" fontId="5" fillId="2" borderId="0" xfId="3" applyFont="1" applyFill="1" applyAlignment="1">
      <alignment vertical="center" wrapText="1"/>
    </xf>
    <xf numFmtId="0" fontId="6" fillId="2" borderId="0" xfId="3" applyFont="1" applyFill="1" applyAlignment="1">
      <alignment vertical="center" wrapText="1"/>
    </xf>
    <xf numFmtId="0" fontId="12" fillId="2" borderId="0" xfId="0" applyFont="1" applyFill="1" applyBorder="1"/>
    <xf numFmtId="0" fontId="12" fillId="4" borderId="1" xfId="0" applyFont="1" applyFill="1" applyBorder="1" applyAlignment="1">
      <alignment horizontal="center" vertical="center" wrapText="1"/>
    </xf>
    <xf numFmtId="0" fontId="3" fillId="5" borderId="0" xfId="3" applyFill="1"/>
    <xf numFmtId="0" fontId="13" fillId="2" borderId="3" xfId="0" applyFont="1" applyFill="1" applyBorder="1"/>
    <xf numFmtId="0" fontId="13" fillId="2" borderId="4" xfId="0" applyFont="1" applyFill="1" applyBorder="1"/>
    <xf numFmtId="0" fontId="13" fillId="2" borderId="5" xfId="0" applyFont="1" applyFill="1" applyBorder="1"/>
    <xf numFmtId="0" fontId="13" fillId="5" borderId="0" xfId="0" applyFont="1" applyFill="1"/>
    <xf numFmtId="0" fontId="13" fillId="2" borderId="6" xfId="0" applyFont="1" applyFill="1" applyBorder="1"/>
    <xf numFmtId="0" fontId="13" fillId="2" borderId="7" xfId="0" applyFont="1" applyFill="1" applyBorder="1"/>
    <xf numFmtId="0" fontId="13" fillId="0" borderId="1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2" fillId="2" borderId="1" xfId="0" applyFont="1" applyFill="1" applyBorder="1" applyAlignment="1">
      <alignment horizontal="center" vertical="center"/>
    </xf>
    <xf numFmtId="10" fontId="12" fillId="2" borderId="1" xfId="2" applyNumberFormat="1" applyFont="1" applyFill="1" applyBorder="1" applyAlignment="1">
      <alignment horizontal="center" vertical="center"/>
    </xf>
    <xf numFmtId="0" fontId="13" fillId="2" borderId="22" xfId="0" applyFont="1" applyFill="1" applyBorder="1"/>
    <xf numFmtId="0" fontId="13" fillId="2" borderId="24" xfId="0" applyFont="1" applyFill="1" applyBorder="1"/>
    <xf numFmtId="0" fontId="13" fillId="2" borderId="26" xfId="0" applyFont="1" applyFill="1" applyBorder="1"/>
    <xf numFmtId="0" fontId="15" fillId="2" borderId="0" xfId="0" applyFont="1" applyFill="1"/>
    <xf numFmtId="0" fontId="15" fillId="2" borderId="0" xfId="0" applyFont="1" applyFill="1" applyAlignment="1">
      <alignment horizontal="center" vertical="center"/>
    </xf>
    <xf numFmtId="17" fontId="15" fillId="2" borderId="1" xfId="0" applyNumberFormat="1" applyFont="1" applyFill="1" applyBorder="1" applyAlignment="1">
      <alignment horizontal="left" vertical="center" indent="2"/>
    </xf>
    <xf numFmtId="3" fontId="15" fillId="2" borderId="1" xfId="0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indent="2"/>
    </xf>
    <xf numFmtId="10" fontId="15" fillId="2" borderId="1" xfId="2" applyNumberFormat="1" applyFont="1" applyFill="1" applyBorder="1" applyAlignment="1">
      <alignment horizontal="center" vertical="center"/>
    </xf>
    <xf numFmtId="165" fontId="15" fillId="2" borderId="1" xfId="2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9" fontId="15" fillId="2" borderId="0" xfId="2" applyNumberFormat="1" applyFont="1" applyFill="1"/>
    <xf numFmtId="49" fontId="15" fillId="2" borderId="0" xfId="0" applyNumberFormat="1" applyFont="1" applyFill="1" applyAlignment="1">
      <alignment horizontal="left" vertical="center" indent="2"/>
    </xf>
    <xf numFmtId="49" fontId="15" fillId="2" borderId="0" xfId="0" applyNumberFormat="1" applyFont="1" applyFill="1" applyAlignment="1">
      <alignment horizontal="center" vertical="center"/>
    </xf>
    <xf numFmtId="10" fontId="15" fillId="2" borderId="0" xfId="2" applyNumberFormat="1" applyFont="1" applyFill="1" applyBorder="1" applyAlignment="1">
      <alignment horizontal="center" vertical="center"/>
    </xf>
    <xf numFmtId="166" fontId="15" fillId="2" borderId="0" xfId="0" applyNumberFormat="1" applyFont="1" applyFill="1" applyAlignment="1">
      <alignment horizontal="center" vertical="center"/>
    </xf>
    <xf numFmtId="166" fontId="15" fillId="2" borderId="0" xfId="0" applyNumberFormat="1" applyFont="1" applyFill="1"/>
    <xf numFmtId="166" fontId="15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3" fontId="18" fillId="2" borderId="0" xfId="0" applyNumberFormat="1" applyFont="1" applyFill="1" applyAlignment="1">
      <alignment horizontal="center"/>
    </xf>
    <xf numFmtId="165" fontId="15" fillId="2" borderId="0" xfId="2" applyNumberFormat="1" applyFont="1" applyFill="1"/>
    <xf numFmtId="10" fontId="15" fillId="2" borderId="0" xfId="2" applyNumberFormat="1" applyFont="1" applyFill="1" applyBorder="1" applyAlignment="1">
      <alignment horizontal="right" indent="2"/>
    </xf>
    <xf numFmtId="166" fontId="15" fillId="2" borderId="0" xfId="0" applyNumberFormat="1" applyFont="1" applyFill="1" applyAlignment="1">
      <alignment horizontal="right" indent="2"/>
    </xf>
    <xf numFmtId="10" fontId="15" fillId="2" borderId="0" xfId="2" applyNumberFormat="1" applyFont="1" applyFill="1"/>
    <xf numFmtId="0" fontId="14" fillId="2" borderId="0" xfId="0" applyFont="1" applyFill="1" applyBorder="1"/>
    <xf numFmtId="3" fontId="15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0" fontId="9" fillId="2" borderId="0" xfId="3" applyFont="1" applyFill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9" xfId="3" applyFont="1" applyFill="1" applyBorder="1" applyAlignment="1">
      <alignment horizontal="center"/>
    </xf>
    <xf numFmtId="0" fontId="4" fillId="2" borderId="10" xfId="3" applyFont="1" applyFill="1" applyBorder="1" applyAlignment="1">
      <alignment horizontal="center"/>
    </xf>
    <xf numFmtId="0" fontId="4" fillId="2" borderId="6" xfId="3" applyFont="1" applyFill="1" applyBorder="1" applyAlignment="1">
      <alignment horizontal="center"/>
    </xf>
    <xf numFmtId="0" fontId="4" fillId="2" borderId="0" xfId="3" applyFont="1" applyFill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18" xfId="3" applyFont="1" applyFill="1" applyBorder="1" applyAlignment="1">
      <alignment horizontal="center"/>
    </xf>
    <xf numFmtId="0" fontId="4" fillId="2" borderId="2" xfId="3" applyFont="1" applyFill="1" applyBorder="1" applyAlignment="1">
      <alignment horizontal="center"/>
    </xf>
    <xf numFmtId="0" fontId="4" fillId="2" borderId="16" xfId="3" applyFont="1" applyFill="1" applyBorder="1" applyAlignment="1">
      <alignment horizontal="center"/>
    </xf>
    <xf numFmtId="0" fontId="3" fillId="2" borderId="11" xfId="3" applyFill="1" applyBorder="1" applyAlignment="1">
      <alignment horizontal="center" vertical="center" wrapText="1"/>
    </xf>
    <xf numFmtId="0" fontId="3" fillId="2" borderId="9" xfId="3" applyFill="1" applyBorder="1" applyAlignment="1">
      <alignment horizontal="center" vertical="center" wrapText="1"/>
    </xf>
    <xf numFmtId="0" fontId="3" fillId="2" borderId="10" xfId="3" applyFill="1" applyBorder="1" applyAlignment="1">
      <alignment horizontal="center" vertical="center" wrapText="1"/>
    </xf>
    <xf numFmtId="0" fontId="3" fillId="2" borderId="14" xfId="3" applyFill="1" applyBorder="1" applyAlignment="1">
      <alignment horizontal="center" vertical="center" wrapText="1"/>
    </xf>
    <xf numFmtId="0" fontId="3" fillId="2" borderId="0" xfId="3" applyFill="1" applyAlignment="1">
      <alignment horizontal="center" vertical="center" wrapText="1"/>
    </xf>
    <xf numFmtId="0" fontId="3" fillId="2" borderId="13" xfId="3" applyFill="1" applyBorder="1" applyAlignment="1">
      <alignment horizontal="center" vertical="center" wrapText="1"/>
    </xf>
    <xf numFmtId="0" fontId="3" fillId="2" borderId="15" xfId="3" applyFill="1" applyBorder="1" applyAlignment="1">
      <alignment horizontal="center" vertical="center" wrapText="1"/>
    </xf>
    <xf numFmtId="0" fontId="3" fillId="2" borderId="2" xfId="3" applyFill="1" applyBorder="1" applyAlignment="1">
      <alignment horizontal="center" vertical="center" wrapText="1"/>
    </xf>
    <xf numFmtId="0" fontId="3" fillId="2" borderId="16" xfId="3" applyFill="1" applyBorder="1" applyAlignment="1">
      <alignment horizontal="center" vertical="center" wrapText="1"/>
    </xf>
    <xf numFmtId="0" fontId="4" fillId="2" borderId="11" xfId="3" applyFont="1" applyFill="1" applyBorder="1" applyAlignment="1">
      <alignment horizontal="center" vertical="center" wrapText="1"/>
    </xf>
    <xf numFmtId="0" fontId="3" fillId="2" borderId="12" xfId="3" applyFill="1" applyBorder="1" applyAlignment="1">
      <alignment horizontal="center" vertical="center" wrapText="1"/>
    </xf>
    <xf numFmtId="0" fontId="3" fillId="2" borderId="7" xfId="3" applyFill="1" applyBorder="1" applyAlignment="1">
      <alignment horizontal="center" vertical="center" wrapText="1"/>
    </xf>
    <xf numFmtId="0" fontId="3" fillId="2" borderId="17" xfId="3" applyFill="1" applyBorder="1" applyAlignment="1">
      <alignment horizontal="center" vertical="center" wrapText="1"/>
    </xf>
    <xf numFmtId="0" fontId="3" fillId="2" borderId="8" xfId="3" applyFill="1" applyBorder="1" applyAlignment="1">
      <alignment horizontal="center" vertical="center" wrapText="1"/>
    </xf>
    <xf numFmtId="0" fontId="3" fillId="2" borderId="18" xfId="3" applyFill="1" applyBorder="1" applyAlignment="1">
      <alignment horizontal="center" vertical="center" wrapText="1"/>
    </xf>
    <xf numFmtId="0" fontId="3" fillId="2" borderId="19" xfId="3" applyFill="1" applyBorder="1" applyAlignment="1">
      <alignment horizontal="center"/>
    </xf>
    <xf numFmtId="0" fontId="10" fillId="2" borderId="20" xfId="4" applyFill="1" applyBorder="1"/>
    <xf numFmtId="0" fontId="10" fillId="2" borderId="21" xfId="4" applyFill="1" applyBorder="1"/>
    <xf numFmtId="0" fontId="3" fillId="2" borderId="1" xfId="3" applyFill="1" applyBorder="1" applyAlignment="1">
      <alignment horizontal="center" vertical="center"/>
    </xf>
    <xf numFmtId="0" fontId="3" fillId="2" borderId="8" xfId="3" applyFill="1" applyBorder="1" applyAlignment="1">
      <alignment horizontal="center" vertical="center"/>
    </xf>
    <xf numFmtId="0" fontId="3" fillId="2" borderId="10" xfId="3" applyFill="1" applyBorder="1" applyAlignment="1">
      <alignment horizontal="center" vertical="center"/>
    </xf>
    <xf numFmtId="0" fontId="3" fillId="2" borderId="6" xfId="3" applyFill="1" applyBorder="1" applyAlignment="1">
      <alignment horizontal="center" vertical="center"/>
    </xf>
    <xf numFmtId="0" fontId="3" fillId="2" borderId="13" xfId="3" applyFill="1" applyBorder="1" applyAlignment="1">
      <alignment horizontal="center" vertical="center"/>
    </xf>
    <xf numFmtId="0" fontId="3" fillId="2" borderId="18" xfId="3" applyFill="1" applyBorder="1" applyAlignment="1">
      <alignment horizontal="center" vertical="center"/>
    </xf>
    <xf numFmtId="0" fontId="3" fillId="2" borderId="16" xfId="3" applyFill="1" applyBorder="1" applyAlignment="1">
      <alignment horizontal="center" vertical="center"/>
    </xf>
    <xf numFmtId="14" fontId="3" fillId="2" borderId="9" xfId="3" applyNumberFormat="1" applyFill="1" applyBorder="1" applyAlignment="1">
      <alignment horizontal="center" vertical="center"/>
    </xf>
    <xf numFmtId="0" fontId="3" fillId="2" borderId="0" xfId="3" applyFill="1" applyAlignment="1">
      <alignment horizontal="center" vertical="center"/>
    </xf>
    <xf numFmtId="0" fontId="3" fillId="2" borderId="2" xfId="3" applyFill="1" applyBorder="1" applyAlignment="1">
      <alignment horizontal="center" vertical="center"/>
    </xf>
    <xf numFmtId="0" fontId="3" fillId="2" borderId="11" xfId="3" applyFill="1" applyBorder="1" applyAlignment="1">
      <alignment horizontal="center" vertical="center"/>
    </xf>
    <xf numFmtId="0" fontId="3" fillId="2" borderId="15" xfId="3" applyFill="1" applyBorder="1" applyAlignment="1">
      <alignment horizontal="center" vertical="center"/>
    </xf>
    <xf numFmtId="14" fontId="3" fillId="2" borderId="11" xfId="3" applyNumberFormat="1" applyFill="1" applyBorder="1" applyAlignment="1">
      <alignment horizontal="center" vertical="center" wrapText="1"/>
    </xf>
    <xf numFmtId="0" fontId="3" fillId="2" borderId="11" xfId="3" applyFill="1" applyBorder="1" applyAlignment="1">
      <alignment horizontal="center"/>
    </xf>
    <xf numFmtId="0" fontId="3" fillId="2" borderId="10" xfId="3" applyFill="1" applyBorder="1" applyAlignment="1">
      <alignment horizontal="center"/>
    </xf>
    <xf numFmtId="0" fontId="3" fillId="2" borderId="15" xfId="3" applyFill="1" applyBorder="1" applyAlignment="1">
      <alignment horizontal="center"/>
    </xf>
    <xf numFmtId="0" fontId="3" fillId="2" borderId="16" xfId="3" applyFill="1" applyBorder="1" applyAlignment="1">
      <alignment horizontal="center"/>
    </xf>
    <xf numFmtId="14" fontId="3" fillId="2" borderId="11" xfId="3" applyNumberFormat="1" applyFill="1" applyBorder="1" applyAlignment="1">
      <alignment horizontal="center" vertical="center"/>
    </xf>
    <xf numFmtId="0" fontId="3" fillId="2" borderId="22" xfId="3" applyFill="1" applyBorder="1" applyAlignment="1">
      <alignment horizontal="center" vertical="center"/>
    </xf>
    <xf numFmtId="0" fontId="3" fillId="2" borderId="23" xfId="3" applyFill="1" applyBorder="1" applyAlignment="1">
      <alignment horizontal="center" vertical="center"/>
    </xf>
    <xf numFmtId="14" fontId="3" fillId="2" borderId="0" xfId="3" applyNumberFormat="1" applyFill="1" applyAlignment="1">
      <alignment horizontal="center" vertical="center"/>
    </xf>
    <xf numFmtId="0" fontId="3" fillId="2" borderId="24" xfId="3" applyFill="1" applyBorder="1" applyAlignment="1">
      <alignment horizontal="center" vertical="center"/>
    </xf>
    <xf numFmtId="0" fontId="3" fillId="2" borderId="14" xfId="3" applyFill="1" applyBorder="1" applyAlignment="1">
      <alignment horizontal="center" vertical="center"/>
    </xf>
    <xf numFmtId="0" fontId="3" fillId="2" borderId="7" xfId="3" applyFill="1" applyBorder="1" applyAlignment="1">
      <alignment horizontal="center" vertical="center"/>
    </xf>
    <xf numFmtId="0" fontId="3" fillId="2" borderId="25" xfId="3" applyFill="1" applyBorder="1" applyAlignment="1">
      <alignment horizontal="center" vertical="center"/>
    </xf>
    <xf numFmtId="0" fontId="3" fillId="2" borderId="26" xfId="3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</cellXfs>
  <cellStyles count="5">
    <cellStyle name="Millares" xfId="1" builtinId="3"/>
    <cellStyle name="Normal" xfId="0" builtinId="0"/>
    <cellStyle name="Normal 4 3" xfId="4" xr:uid="{4FCF090C-44EB-4D1A-9A40-72BAF61991A9}"/>
    <cellStyle name="Normal_JI3777-EMM-001-A Data ventilador aire dilucion " xfId="3" xr:uid="{9CA59FE6-F091-432F-9932-EC7908C40F8A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21</xdr:row>
      <xdr:rowOff>125397</xdr:rowOff>
    </xdr:from>
    <xdr:to>
      <xdr:col>8</xdr:col>
      <xdr:colOff>375655</xdr:colOff>
      <xdr:row>24</xdr:row>
      <xdr:rowOff>95250</xdr:rowOff>
    </xdr:to>
    <xdr:pic>
      <xdr:nvPicPr>
        <xdr:cNvPr id="2" name="Picture 1" descr="logo">
          <a:extLst>
            <a:ext uri="{FF2B5EF4-FFF2-40B4-BE49-F238E27FC236}">
              <a16:creationId xmlns:a16="http://schemas.microsoft.com/office/drawing/2014/main" id="{5B7EF8E2-ED32-4EBB-9FC0-1A0B3CCFC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981200" y="4325922"/>
          <a:ext cx="1518655" cy="58897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13607</xdr:colOff>
      <xdr:row>1</xdr:row>
      <xdr:rowOff>81642</xdr:rowOff>
    </xdr:from>
    <xdr:to>
      <xdr:col>12</xdr:col>
      <xdr:colOff>13607</xdr:colOff>
      <xdr:row>8</xdr:row>
      <xdr:rowOff>81642</xdr:rowOff>
    </xdr:to>
    <xdr:pic>
      <xdr:nvPicPr>
        <xdr:cNvPr id="3" name="Imagen 2" descr="Imagen que contiene dibujo&#10;&#10;Descripción generada automáticamente">
          <a:extLst>
            <a:ext uri="{FF2B5EF4-FFF2-40B4-BE49-F238E27FC236}">
              <a16:creationId xmlns:a16="http://schemas.microsoft.com/office/drawing/2014/main" id="{CB9CB9CD-1727-41F1-9E71-598ABBE133E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6607" y="243567"/>
          <a:ext cx="3505200" cy="126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FC56-C608-4E1A-B1EB-19822A6D94D0}">
  <dimension ref="A1:O55"/>
  <sheetViews>
    <sheetView tabSelected="1" zoomScaleNormal="100" workbookViewId="0">
      <selection activeCell="O5" sqref="O5"/>
    </sheetView>
  </sheetViews>
  <sheetFormatPr baseColWidth="10" defaultColWidth="11.42578125" defaultRowHeight="12.75" x14ac:dyDescent="0.2"/>
  <cols>
    <col min="1" max="3" width="5.7109375" style="13" customWidth="1"/>
    <col min="4" max="4" width="6.85546875" style="13" customWidth="1"/>
    <col min="5" max="15" width="5.7109375" style="13" customWidth="1"/>
    <col min="16" max="16384" width="11.42578125" style="13"/>
  </cols>
  <sheetData>
    <row r="1" spans="1: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5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</row>
    <row r="4" spans="1:15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</row>
    <row r="5" spans="1:15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</row>
    <row r="6" spans="1:15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</row>
    <row r="7" spans="1:15" ht="18" customHeight="1" x14ac:dyDescent="0.2">
      <c r="A7" s="4"/>
      <c r="B7" s="5"/>
      <c r="C7" s="5"/>
      <c r="D7" s="9"/>
      <c r="E7" s="9"/>
      <c r="F7" s="9"/>
      <c r="G7" s="9"/>
      <c r="H7" s="9"/>
      <c r="I7" s="9"/>
      <c r="J7" s="9"/>
      <c r="K7" s="9"/>
      <c r="L7" s="9"/>
      <c r="M7" s="9"/>
      <c r="N7" s="5"/>
      <c r="O7" s="6"/>
    </row>
    <row r="8" spans="1:15" ht="18" customHeight="1" x14ac:dyDescent="0.2">
      <c r="A8" s="4"/>
      <c r="B8" s="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5"/>
      <c r="O8" s="6"/>
    </row>
    <row r="9" spans="1:15" ht="12.75" customHeight="1" x14ac:dyDescent="0.2">
      <c r="A9" s="4"/>
      <c r="B9" s="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5"/>
      <c r="O9" s="6"/>
    </row>
    <row r="10" spans="1:15" ht="12.75" customHeight="1" x14ac:dyDescent="0.2">
      <c r="A10" s="4"/>
      <c r="B10" s="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5"/>
      <c r="O10" s="6"/>
    </row>
    <row r="11" spans="1:15" ht="18" customHeight="1" x14ac:dyDescent="0.2">
      <c r="A11" s="4"/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5"/>
      <c r="O11" s="6"/>
    </row>
    <row r="12" spans="1:15" ht="18" customHeight="1" x14ac:dyDescent="0.2">
      <c r="A12" s="4"/>
      <c r="B12" s="5"/>
      <c r="C12" s="61" t="s">
        <v>47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5"/>
      <c r="O12" s="6"/>
    </row>
    <row r="13" spans="1:15" ht="18" customHeight="1" x14ac:dyDescent="0.2">
      <c r="A13" s="4"/>
      <c r="B13" s="5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5"/>
      <c r="O13" s="6"/>
    </row>
    <row r="14" spans="1:15" ht="12.75" customHeight="1" x14ac:dyDescent="0.2">
      <c r="A14" s="4"/>
      <c r="B14" s="5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5"/>
      <c r="O14" s="6"/>
    </row>
    <row r="15" spans="1:15" ht="23.25" customHeight="1" x14ac:dyDescent="0.2">
      <c r="A15" s="4"/>
      <c r="B15" s="5"/>
      <c r="C15" s="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5"/>
      <c r="O15" s="6"/>
    </row>
    <row r="16" spans="1:15" ht="18" customHeight="1" x14ac:dyDescent="0.2">
      <c r="A16" s="4"/>
      <c r="B16" s="5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5"/>
      <c r="O16" s="6"/>
    </row>
    <row r="17" spans="1:15" ht="18" customHeight="1" x14ac:dyDescent="0.2">
      <c r="A17" s="4"/>
      <c r="B17" s="7"/>
      <c r="C17" s="5"/>
      <c r="D17" s="5"/>
      <c r="E17" s="5"/>
      <c r="F17" s="5"/>
      <c r="G17" s="5"/>
      <c r="H17" s="5"/>
      <c r="I17" s="5"/>
      <c r="J17" s="5"/>
      <c r="K17" s="5"/>
      <c r="L17" s="5"/>
      <c r="M17" s="10"/>
      <c r="N17" s="7"/>
      <c r="O17" s="6"/>
    </row>
    <row r="18" spans="1:15" ht="18" customHeight="1" x14ac:dyDescent="0.2">
      <c r="A18" s="4"/>
      <c r="B18" s="7"/>
      <c r="C18" s="62" t="s">
        <v>41</v>
      </c>
      <c r="D18" s="62"/>
      <c r="E18" s="62"/>
      <c r="F18" s="62"/>
      <c r="G18" s="62"/>
      <c r="H18" s="62"/>
      <c r="I18" s="62"/>
      <c r="J18" s="62"/>
      <c r="K18" s="62"/>
      <c r="L18" s="62"/>
      <c r="M18" s="7"/>
      <c r="N18" s="7"/>
      <c r="O18" s="6"/>
    </row>
    <row r="19" spans="1:15" ht="12.75" customHeight="1" x14ac:dyDescent="0.2">
      <c r="A19" s="4"/>
      <c r="B19" s="7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7"/>
      <c r="N19" s="7"/>
      <c r="O19" s="6"/>
    </row>
    <row r="20" spans="1:15" ht="18" customHeight="1" x14ac:dyDescent="0.2">
      <c r="A20" s="4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6"/>
    </row>
    <row r="21" spans="1:15" ht="18" customHeight="1" x14ac:dyDescent="0.2">
      <c r="A21" s="4"/>
      <c r="B21" s="7"/>
      <c r="C21" s="5"/>
      <c r="D21" s="8"/>
      <c r="E21" s="8"/>
      <c r="F21" s="8"/>
      <c r="G21" s="8"/>
      <c r="H21" s="8"/>
      <c r="I21" s="8"/>
      <c r="J21" s="8"/>
      <c r="K21" s="8"/>
      <c r="L21" s="8"/>
      <c r="M21" s="8"/>
      <c r="N21" s="7"/>
      <c r="O21" s="6"/>
    </row>
    <row r="22" spans="1:15" ht="18" customHeight="1" x14ac:dyDescent="0.2">
      <c r="A22" s="4"/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5"/>
      <c r="O22" s="6"/>
    </row>
    <row r="23" spans="1:15" ht="18" x14ac:dyDescent="0.25">
      <c r="A23" s="4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"/>
    </row>
    <row r="24" spans="1:15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</row>
    <row r="25" spans="1:15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</row>
    <row r="26" spans="1:15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/>
    </row>
    <row r="27" spans="1:15" ht="10.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/>
    </row>
    <row r="28" spans="1:15" x14ac:dyDescent="0.2">
      <c r="A28" s="64"/>
      <c r="B28" s="65"/>
      <c r="C28" s="65"/>
      <c r="D28" s="65"/>
      <c r="E28" s="65"/>
      <c r="F28" s="66"/>
      <c r="G28" s="73" t="s">
        <v>28</v>
      </c>
      <c r="H28" s="74"/>
      <c r="I28" s="74"/>
      <c r="J28" s="75"/>
      <c r="K28" s="82"/>
      <c r="L28" s="74"/>
      <c r="M28" s="74"/>
      <c r="N28" s="74"/>
      <c r="O28" s="83"/>
    </row>
    <row r="29" spans="1:15" ht="10.5" customHeight="1" x14ac:dyDescent="0.2">
      <c r="A29" s="67"/>
      <c r="B29" s="68"/>
      <c r="C29" s="68"/>
      <c r="D29" s="68"/>
      <c r="E29" s="68"/>
      <c r="F29" s="69"/>
      <c r="G29" s="76"/>
      <c r="H29" s="77"/>
      <c r="I29" s="77"/>
      <c r="J29" s="78"/>
      <c r="K29" s="76"/>
      <c r="L29" s="77"/>
      <c r="M29" s="77"/>
      <c r="N29" s="77"/>
      <c r="O29" s="84"/>
    </row>
    <row r="30" spans="1:15" x14ac:dyDescent="0.2">
      <c r="A30" s="67"/>
      <c r="B30" s="68"/>
      <c r="C30" s="68"/>
      <c r="D30" s="68"/>
      <c r="E30" s="68"/>
      <c r="F30" s="69"/>
      <c r="G30" s="79"/>
      <c r="H30" s="80"/>
      <c r="I30" s="80"/>
      <c r="J30" s="81"/>
      <c r="K30" s="79"/>
      <c r="L30" s="80"/>
      <c r="M30" s="80"/>
      <c r="N30" s="80"/>
      <c r="O30" s="85"/>
    </row>
    <row r="31" spans="1:15" ht="12.75" customHeight="1" x14ac:dyDescent="0.2">
      <c r="A31" s="67"/>
      <c r="B31" s="68"/>
      <c r="C31" s="68"/>
      <c r="D31" s="68"/>
      <c r="E31" s="68"/>
      <c r="F31" s="69"/>
      <c r="G31" s="73" t="s">
        <v>29</v>
      </c>
      <c r="H31" s="74"/>
      <c r="I31" s="74"/>
      <c r="J31" s="75"/>
      <c r="K31" s="82"/>
      <c r="L31" s="74"/>
      <c r="M31" s="74"/>
      <c r="N31" s="74"/>
      <c r="O31" s="83"/>
    </row>
    <row r="32" spans="1:15" x14ac:dyDescent="0.2">
      <c r="A32" s="67"/>
      <c r="B32" s="68"/>
      <c r="C32" s="68"/>
      <c r="D32" s="68"/>
      <c r="E32" s="68"/>
      <c r="F32" s="69"/>
      <c r="G32" s="76"/>
      <c r="H32" s="77"/>
      <c r="I32" s="77"/>
      <c r="J32" s="78"/>
      <c r="K32" s="76"/>
      <c r="L32" s="77"/>
      <c r="M32" s="77"/>
      <c r="N32" s="77"/>
      <c r="O32" s="84"/>
    </row>
    <row r="33" spans="1:15" x14ac:dyDescent="0.2">
      <c r="A33" s="70"/>
      <c r="B33" s="71"/>
      <c r="C33" s="71"/>
      <c r="D33" s="71"/>
      <c r="E33" s="71"/>
      <c r="F33" s="72"/>
      <c r="G33" s="79"/>
      <c r="H33" s="80"/>
      <c r="I33" s="80"/>
      <c r="J33" s="81"/>
      <c r="K33" s="79"/>
      <c r="L33" s="80"/>
      <c r="M33" s="80"/>
      <c r="N33" s="80"/>
      <c r="O33" s="85"/>
    </row>
    <row r="34" spans="1:15" ht="15" x14ac:dyDescent="0.2">
      <c r="A34" s="86" t="s">
        <v>30</v>
      </c>
      <c r="B34" s="75"/>
      <c r="C34" s="73" t="s">
        <v>31</v>
      </c>
      <c r="D34" s="75"/>
      <c r="E34" s="88" t="s">
        <v>32</v>
      </c>
      <c r="F34" s="89"/>
      <c r="G34" s="89"/>
      <c r="H34" s="89"/>
      <c r="I34" s="89"/>
      <c r="J34" s="89"/>
      <c r="K34" s="89"/>
      <c r="L34" s="90"/>
      <c r="M34" s="73" t="s">
        <v>33</v>
      </c>
      <c r="N34" s="74"/>
      <c r="O34" s="83"/>
    </row>
    <row r="35" spans="1:15" x14ac:dyDescent="0.2">
      <c r="A35" s="87"/>
      <c r="B35" s="81"/>
      <c r="C35" s="79"/>
      <c r="D35" s="81"/>
      <c r="E35" s="91" t="s">
        <v>34</v>
      </c>
      <c r="F35" s="91"/>
      <c r="G35" s="91" t="s">
        <v>30</v>
      </c>
      <c r="H35" s="91"/>
      <c r="I35" s="91" t="s">
        <v>35</v>
      </c>
      <c r="J35" s="91"/>
      <c r="K35" s="91" t="s">
        <v>36</v>
      </c>
      <c r="L35" s="91"/>
      <c r="M35" s="79"/>
      <c r="N35" s="80"/>
      <c r="O35" s="85"/>
    </row>
    <row r="36" spans="1:15" x14ac:dyDescent="0.2">
      <c r="A36" s="92" t="s">
        <v>37</v>
      </c>
      <c r="B36" s="93"/>
      <c r="C36" s="98">
        <v>44015</v>
      </c>
      <c r="D36" s="93"/>
      <c r="E36" s="73" t="s">
        <v>43</v>
      </c>
      <c r="F36" s="75"/>
      <c r="G36" s="73" t="s">
        <v>38</v>
      </c>
      <c r="H36" s="75"/>
      <c r="I36" s="73"/>
      <c r="J36" s="75"/>
      <c r="K36" s="104"/>
      <c r="L36" s="105"/>
      <c r="M36" s="73"/>
      <c r="N36" s="74"/>
      <c r="O36" s="83"/>
    </row>
    <row r="37" spans="1:15" x14ac:dyDescent="0.2">
      <c r="A37" s="94"/>
      <c r="B37" s="95"/>
      <c r="C37" s="99"/>
      <c r="D37" s="95"/>
      <c r="E37" s="79"/>
      <c r="F37" s="81"/>
      <c r="G37" s="79"/>
      <c r="H37" s="81"/>
      <c r="I37" s="79"/>
      <c r="J37" s="81"/>
      <c r="K37" s="106"/>
      <c r="L37" s="107"/>
      <c r="M37" s="76"/>
      <c r="N37" s="77"/>
      <c r="O37" s="84"/>
    </row>
    <row r="38" spans="1:15" x14ac:dyDescent="0.2">
      <c r="A38" s="94"/>
      <c r="B38" s="95"/>
      <c r="C38" s="99"/>
      <c r="D38" s="95"/>
      <c r="E38" s="103"/>
      <c r="F38" s="75"/>
      <c r="G38" s="103"/>
      <c r="H38" s="75"/>
      <c r="I38" s="103"/>
      <c r="J38" s="75"/>
      <c r="K38" s="104"/>
      <c r="L38" s="105"/>
      <c r="M38" s="76"/>
      <c r="N38" s="77"/>
      <c r="O38" s="84"/>
    </row>
    <row r="39" spans="1:15" x14ac:dyDescent="0.2">
      <c r="A39" s="96"/>
      <c r="B39" s="97"/>
      <c r="C39" s="100"/>
      <c r="D39" s="97"/>
      <c r="E39" s="79"/>
      <c r="F39" s="81"/>
      <c r="G39" s="79"/>
      <c r="H39" s="81"/>
      <c r="I39" s="79"/>
      <c r="J39" s="81"/>
      <c r="K39" s="106"/>
      <c r="L39" s="107"/>
      <c r="M39" s="79"/>
      <c r="N39" s="80"/>
      <c r="O39" s="85"/>
    </row>
    <row r="40" spans="1:15" x14ac:dyDescent="0.2">
      <c r="A40" s="92" t="s">
        <v>42</v>
      </c>
      <c r="B40" s="93"/>
      <c r="C40" s="98">
        <v>44018</v>
      </c>
      <c r="D40" s="93"/>
      <c r="E40" s="101" t="s">
        <v>43</v>
      </c>
      <c r="F40" s="93"/>
      <c r="G40" s="101" t="s">
        <v>38</v>
      </c>
      <c r="H40" s="93"/>
      <c r="I40" s="101"/>
      <c r="J40" s="93"/>
      <c r="K40" s="101"/>
      <c r="L40" s="93"/>
      <c r="M40" s="73"/>
      <c r="N40" s="74"/>
      <c r="O40" s="83"/>
    </row>
    <row r="41" spans="1:15" x14ac:dyDescent="0.2">
      <c r="A41" s="94"/>
      <c r="B41" s="95"/>
      <c r="C41" s="99"/>
      <c r="D41" s="95"/>
      <c r="E41" s="102"/>
      <c r="F41" s="97"/>
      <c r="G41" s="102"/>
      <c r="H41" s="97"/>
      <c r="I41" s="102"/>
      <c r="J41" s="97"/>
      <c r="K41" s="102"/>
      <c r="L41" s="97"/>
      <c r="M41" s="76"/>
      <c r="N41" s="77"/>
      <c r="O41" s="84"/>
    </row>
    <row r="42" spans="1:15" x14ac:dyDescent="0.2">
      <c r="A42" s="94"/>
      <c r="B42" s="95"/>
      <c r="C42" s="99"/>
      <c r="D42" s="95"/>
      <c r="E42" s="108"/>
      <c r="F42" s="93"/>
      <c r="G42" s="108"/>
      <c r="H42" s="93"/>
      <c r="I42" s="108"/>
      <c r="J42" s="93"/>
      <c r="K42" s="101"/>
      <c r="L42" s="93"/>
      <c r="M42" s="76"/>
      <c r="N42" s="77"/>
      <c r="O42" s="84"/>
    </row>
    <row r="43" spans="1:15" x14ac:dyDescent="0.2">
      <c r="A43" s="96"/>
      <c r="B43" s="97"/>
      <c r="C43" s="100"/>
      <c r="D43" s="97"/>
      <c r="E43" s="102"/>
      <c r="F43" s="97"/>
      <c r="G43" s="102"/>
      <c r="H43" s="97"/>
      <c r="I43" s="102"/>
      <c r="J43" s="97"/>
      <c r="K43" s="102"/>
      <c r="L43" s="97"/>
      <c r="M43" s="79"/>
      <c r="N43" s="80"/>
      <c r="O43" s="85"/>
    </row>
    <row r="44" spans="1:15" x14ac:dyDescent="0.2">
      <c r="A44" s="92"/>
      <c r="B44" s="93"/>
      <c r="C44" s="98"/>
      <c r="D44" s="93"/>
      <c r="E44" s="101"/>
      <c r="F44" s="93"/>
      <c r="G44" s="101"/>
      <c r="H44" s="93"/>
      <c r="I44" s="101"/>
      <c r="J44" s="93"/>
      <c r="K44" s="101"/>
      <c r="L44" s="93"/>
      <c r="M44" s="73"/>
      <c r="N44" s="74"/>
      <c r="O44" s="83"/>
    </row>
    <row r="45" spans="1:15" x14ac:dyDescent="0.2">
      <c r="A45" s="94"/>
      <c r="B45" s="95"/>
      <c r="C45" s="99"/>
      <c r="D45" s="95"/>
      <c r="E45" s="102"/>
      <c r="F45" s="97"/>
      <c r="G45" s="102"/>
      <c r="H45" s="97"/>
      <c r="I45" s="102"/>
      <c r="J45" s="97"/>
      <c r="K45" s="102"/>
      <c r="L45" s="97"/>
      <c r="M45" s="76"/>
      <c r="N45" s="77"/>
      <c r="O45" s="84"/>
    </row>
    <row r="46" spans="1:15" x14ac:dyDescent="0.2">
      <c r="A46" s="94"/>
      <c r="B46" s="95"/>
      <c r="C46" s="99"/>
      <c r="D46" s="95"/>
      <c r="E46" s="108"/>
      <c r="F46" s="93"/>
      <c r="G46" s="108"/>
      <c r="H46" s="93"/>
      <c r="I46" s="108"/>
      <c r="J46" s="93"/>
      <c r="K46" s="101"/>
      <c r="L46" s="93"/>
      <c r="M46" s="76"/>
      <c r="N46" s="77"/>
      <c r="O46" s="84"/>
    </row>
    <row r="47" spans="1:15" x14ac:dyDescent="0.2">
      <c r="A47" s="96"/>
      <c r="B47" s="97"/>
      <c r="C47" s="100"/>
      <c r="D47" s="97"/>
      <c r="E47" s="102"/>
      <c r="F47" s="97"/>
      <c r="G47" s="102"/>
      <c r="H47" s="97"/>
      <c r="I47" s="102"/>
      <c r="J47" s="97"/>
      <c r="K47" s="102"/>
      <c r="L47" s="97"/>
      <c r="M47" s="79"/>
      <c r="N47" s="80"/>
      <c r="O47" s="85"/>
    </row>
    <row r="48" spans="1:15" x14ac:dyDescent="0.2">
      <c r="A48" s="92"/>
      <c r="B48" s="93"/>
      <c r="C48" s="98"/>
      <c r="D48" s="93"/>
      <c r="E48" s="101"/>
      <c r="F48" s="93"/>
      <c r="G48" s="101"/>
      <c r="H48" s="93"/>
      <c r="I48" s="101"/>
      <c r="J48" s="93"/>
      <c r="K48" s="101"/>
      <c r="L48" s="93"/>
      <c r="M48" s="73"/>
      <c r="N48" s="74"/>
      <c r="O48" s="83"/>
    </row>
    <row r="49" spans="1:15" x14ac:dyDescent="0.2">
      <c r="A49" s="94"/>
      <c r="B49" s="95"/>
      <c r="C49" s="99"/>
      <c r="D49" s="95"/>
      <c r="E49" s="102"/>
      <c r="F49" s="97"/>
      <c r="G49" s="102"/>
      <c r="H49" s="97"/>
      <c r="I49" s="102"/>
      <c r="J49" s="97"/>
      <c r="K49" s="102"/>
      <c r="L49" s="97"/>
      <c r="M49" s="76"/>
      <c r="N49" s="77"/>
      <c r="O49" s="84"/>
    </row>
    <row r="50" spans="1:15" x14ac:dyDescent="0.2">
      <c r="A50" s="94"/>
      <c r="B50" s="95"/>
      <c r="C50" s="99"/>
      <c r="D50" s="95"/>
      <c r="E50" s="108"/>
      <c r="F50" s="93"/>
      <c r="G50" s="108"/>
      <c r="H50" s="93"/>
      <c r="I50" s="108"/>
      <c r="J50" s="93"/>
      <c r="K50" s="101"/>
      <c r="L50" s="93"/>
      <c r="M50" s="76"/>
      <c r="N50" s="77"/>
      <c r="O50" s="84"/>
    </row>
    <row r="51" spans="1:15" x14ac:dyDescent="0.2">
      <c r="A51" s="96"/>
      <c r="B51" s="97"/>
      <c r="C51" s="100"/>
      <c r="D51" s="97"/>
      <c r="E51" s="102"/>
      <c r="F51" s="97"/>
      <c r="G51" s="102"/>
      <c r="H51" s="97"/>
      <c r="I51" s="102"/>
      <c r="J51" s="97"/>
      <c r="K51" s="102"/>
      <c r="L51" s="97"/>
      <c r="M51" s="79"/>
      <c r="N51" s="80"/>
      <c r="O51" s="85"/>
    </row>
    <row r="52" spans="1:15" x14ac:dyDescent="0.2">
      <c r="A52" s="94"/>
      <c r="B52" s="95"/>
      <c r="C52" s="111"/>
      <c r="D52" s="95"/>
      <c r="E52" s="101"/>
      <c r="F52" s="93"/>
      <c r="G52" s="113"/>
      <c r="H52" s="95"/>
      <c r="I52" s="113"/>
      <c r="J52" s="95"/>
      <c r="K52" s="113"/>
      <c r="L52" s="95"/>
      <c r="M52" s="76"/>
      <c r="N52" s="99"/>
      <c r="O52" s="114"/>
    </row>
    <row r="53" spans="1:15" x14ac:dyDescent="0.2">
      <c r="A53" s="94"/>
      <c r="B53" s="95"/>
      <c r="C53" s="99"/>
      <c r="D53" s="95"/>
      <c r="E53" s="102"/>
      <c r="F53" s="97"/>
      <c r="G53" s="102"/>
      <c r="H53" s="97"/>
      <c r="I53" s="102"/>
      <c r="J53" s="97"/>
      <c r="K53" s="102"/>
      <c r="L53" s="97"/>
      <c r="M53" s="113"/>
      <c r="N53" s="99"/>
      <c r="O53" s="114"/>
    </row>
    <row r="54" spans="1:15" x14ac:dyDescent="0.2">
      <c r="A54" s="94"/>
      <c r="B54" s="95"/>
      <c r="C54" s="99"/>
      <c r="D54" s="95"/>
      <c r="E54" s="108"/>
      <c r="F54" s="93"/>
      <c r="G54" s="108"/>
      <c r="H54" s="93"/>
      <c r="I54" s="108"/>
      <c r="J54" s="93"/>
      <c r="K54" s="101"/>
      <c r="L54" s="93"/>
      <c r="M54" s="113"/>
      <c r="N54" s="99"/>
      <c r="O54" s="114"/>
    </row>
    <row r="55" spans="1:15" ht="13.5" thickBot="1" x14ac:dyDescent="0.25">
      <c r="A55" s="109"/>
      <c r="B55" s="110"/>
      <c r="C55" s="112"/>
      <c r="D55" s="110"/>
      <c r="E55" s="115"/>
      <c r="F55" s="110"/>
      <c r="G55" s="115"/>
      <c r="H55" s="110"/>
      <c r="I55" s="115"/>
      <c r="J55" s="110"/>
      <c r="K55" s="115"/>
      <c r="L55" s="110"/>
      <c r="M55" s="115"/>
      <c r="N55" s="112"/>
      <c r="O55" s="116"/>
    </row>
  </sheetData>
  <mergeCells count="71">
    <mergeCell ref="M52:O55"/>
    <mergeCell ref="E54:F55"/>
    <mergeCell ref="G54:H55"/>
    <mergeCell ref="I54:J55"/>
    <mergeCell ref="K54:L55"/>
    <mergeCell ref="K52:L53"/>
    <mergeCell ref="A52:B55"/>
    <mergeCell ref="C52:D55"/>
    <mergeCell ref="E52:F53"/>
    <mergeCell ref="G52:H53"/>
    <mergeCell ref="I52:J53"/>
    <mergeCell ref="K48:L49"/>
    <mergeCell ref="M48:O51"/>
    <mergeCell ref="E50:F51"/>
    <mergeCell ref="G50:H51"/>
    <mergeCell ref="I50:J51"/>
    <mergeCell ref="K50:L51"/>
    <mergeCell ref="M44:O47"/>
    <mergeCell ref="E46:F47"/>
    <mergeCell ref="G46:H47"/>
    <mergeCell ref="I46:J47"/>
    <mergeCell ref="K46:L47"/>
    <mergeCell ref="K44:L45"/>
    <mergeCell ref="A48:B51"/>
    <mergeCell ref="C48:D51"/>
    <mergeCell ref="E48:F49"/>
    <mergeCell ref="G48:H49"/>
    <mergeCell ref="I48:J49"/>
    <mergeCell ref="A44:B47"/>
    <mergeCell ref="C44:D47"/>
    <mergeCell ref="E44:F45"/>
    <mergeCell ref="G44:H45"/>
    <mergeCell ref="I44:J45"/>
    <mergeCell ref="K40:L41"/>
    <mergeCell ref="M40:O43"/>
    <mergeCell ref="E42:F43"/>
    <mergeCell ref="G42:H43"/>
    <mergeCell ref="I42:J43"/>
    <mergeCell ref="K42:L43"/>
    <mergeCell ref="M36:O39"/>
    <mergeCell ref="E38:F39"/>
    <mergeCell ref="G38:H39"/>
    <mergeCell ref="I38:J39"/>
    <mergeCell ref="K38:L39"/>
    <mergeCell ref="K36:L37"/>
    <mergeCell ref="A40:B43"/>
    <mergeCell ref="C40:D43"/>
    <mergeCell ref="E40:F41"/>
    <mergeCell ref="G40:H41"/>
    <mergeCell ref="I40:J41"/>
    <mergeCell ref="A36:B39"/>
    <mergeCell ref="C36:D39"/>
    <mergeCell ref="E36:F37"/>
    <mergeCell ref="G36:H37"/>
    <mergeCell ref="I36:J37"/>
    <mergeCell ref="A34:B35"/>
    <mergeCell ref="C34:D35"/>
    <mergeCell ref="E34:L34"/>
    <mergeCell ref="M34:O35"/>
    <mergeCell ref="E35:F35"/>
    <mergeCell ref="G35:H35"/>
    <mergeCell ref="I35:J35"/>
    <mergeCell ref="K35:L35"/>
    <mergeCell ref="C12:M14"/>
    <mergeCell ref="C18:L19"/>
    <mergeCell ref="B23:N23"/>
    <mergeCell ref="A28:F33"/>
    <mergeCell ref="G28:J30"/>
    <mergeCell ref="K28:O30"/>
    <mergeCell ref="G31:J33"/>
    <mergeCell ref="K31:O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AF96-A4C6-42A8-BCE4-011AB1B20C1E}">
  <dimension ref="A1:V19"/>
  <sheetViews>
    <sheetView zoomScale="90" zoomScaleNormal="90" workbookViewId="0">
      <selection activeCell="I7" sqref="I7:I8"/>
    </sheetView>
  </sheetViews>
  <sheetFormatPr baseColWidth="10" defaultRowHeight="14.25" x14ac:dyDescent="0.2"/>
  <cols>
    <col min="1" max="1" width="3.28515625" style="17" customWidth="1"/>
    <col min="2" max="2" width="14.85546875" style="17" customWidth="1"/>
    <col min="3" max="3" width="9.28515625" style="17" bestFit="1" customWidth="1"/>
    <col min="4" max="4" width="13.28515625" style="17" bestFit="1" customWidth="1"/>
    <col min="5" max="5" width="16" style="17" bestFit="1" customWidth="1"/>
    <col min="6" max="6" width="14.28515625" style="17" bestFit="1" customWidth="1"/>
    <col min="7" max="8" width="16" style="17" bestFit="1" customWidth="1"/>
    <col min="9" max="9" width="24" style="17" customWidth="1"/>
    <col min="10" max="10" width="4.85546875" style="17" customWidth="1"/>
    <col min="11" max="16384" width="11.42578125" style="17"/>
  </cols>
  <sheetData>
    <row r="1" spans="1:22" x14ac:dyDescent="0.2">
      <c r="A1" s="14"/>
      <c r="B1" s="15"/>
      <c r="C1" s="15"/>
      <c r="D1" s="15"/>
      <c r="E1" s="15"/>
      <c r="F1" s="15"/>
      <c r="G1" s="15"/>
      <c r="H1" s="15"/>
      <c r="I1" s="15"/>
      <c r="J1" s="16"/>
    </row>
    <row r="2" spans="1:22" ht="18" x14ac:dyDescent="0.2">
      <c r="A2" s="18"/>
      <c r="B2" s="118" t="s">
        <v>25</v>
      </c>
      <c r="C2" s="118"/>
      <c r="D2" s="118"/>
      <c r="E2" s="118"/>
      <c r="F2" s="118"/>
      <c r="G2" s="118"/>
      <c r="H2" s="118"/>
      <c r="I2" s="118"/>
      <c r="J2" s="19"/>
    </row>
    <row r="3" spans="1:22" ht="47.25" x14ac:dyDescent="0.2">
      <c r="A3" s="18"/>
      <c r="B3" s="50" t="s">
        <v>13</v>
      </c>
      <c r="C3" s="50" t="s">
        <v>1</v>
      </c>
      <c r="D3" s="51" t="s">
        <v>2</v>
      </c>
      <c r="E3" s="51" t="s">
        <v>3</v>
      </c>
      <c r="F3" s="51" t="s">
        <v>4</v>
      </c>
      <c r="G3" s="51" t="s">
        <v>5</v>
      </c>
      <c r="H3" s="51" t="s">
        <v>6</v>
      </c>
      <c r="I3" s="51" t="s">
        <v>39</v>
      </c>
      <c r="J3" s="19"/>
    </row>
    <row r="4" spans="1:22" ht="18" customHeight="1" x14ac:dyDescent="0.2">
      <c r="A4" s="18"/>
      <c r="B4" s="20">
        <v>2</v>
      </c>
      <c r="C4" s="21" t="s">
        <v>44</v>
      </c>
      <c r="D4" s="59">
        <f>'Trimestre 2'!D4+'Trimestre 2'!D6+'Trimestre 2'!D8</f>
        <v>8907275</v>
      </c>
      <c r="E4" s="59">
        <f>'Trimestre 2'!E4+'Trimestre 2'!E6+'Trimestre 2'!E8</f>
        <v>3183600</v>
      </c>
      <c r="F4" s="59">
        <f>'Trimestre 2'!F4+'Trimestre 2'!F6+'Trimestre 2'!F8</f>
        <v>979194</v>
      </c>
      <c r="G4" s="59">
        <f>'Trimestre 2'!G4+'Trimestre 2'!G6+'Trimestre 2'!G8</f>
        <v>6597673</v>
      </c>
      <c r="H4" s="59">
        <f>'Trimestre 2'!H4+'Trimestre 2'!H6+'Trimestre 2'!H8</f>
        <v>2543938</v>
      </c>
      <c r="I4" s="59">
        <f>'Trimestre 2'!I4+'Trimestre 2'!I6+'Trimestre 2'!I8</f>
        <v>22211680</v>
      </c>
      <c r="J4" s="19"/>
    </row>
    <row r="5" spans="1:22" ht="18" customHeight="1" x14ac:dyDescent="0.2">
      <c r="A5" s="18"/>
      <c r="B5" s="20">
        <v>3</v>
      </c>
      <c r="C5" s="21" t="s">
        <v>44</v>
      </c>
      <c r="D5" s="59">
        <f>'Trimestre 3'!D4+'Trimestre 3'!D6+'Trimestre 3'!D8</f>
        <v>7150746</v>
      </c>
      <c r="E5" s="59">
        <f>'Trimestre 3'!E4+'Trimestre 3'!E6+'Trimestre 3'!E8</f>
        <v>4746266</v>
      </c>
      <c r="F5" s="59">
        <f>'Trimestre 3'!F4+'Trimestre 3'!F6+'Trimestre 3'!F8</f>
        <v>2568324</v>
      </c>
      <c r="G5" s="59">
        <f>'Trimestre 3'!G4+'Trimestre 3'!G6+'Trimestre 3'!G8</f>
        <v>6488851</v>
      </c>
      <c r="H5" s="59">
        <f>'Trimestre 3'!H4+'Trimestre 3'!H6+'Trimestre 3'!H8</f>
        <v>2307293</v>
      </c>
      <c r="I5" s="59">
        <f>'Trimestre 3'!I4+'Trimestre 3'!I6+'Trimestre 3'!I8</f>
        <v>23261480</v>
      </c>
      <c r="J5" s="19"/>
    </row>
    <row r="6" spans="1:22" ht="18" customHeight="1" x14ac:dyDescent="0.2">
      <c r="A6" s="18"/>
      <c r="B6" s="20">
        <v>4</v>
      </c>
      <c r="C6" s="21" t="s">
        <v>44</v>
      </c>
      <c r="D6" s="59">
        <f>'Trimestre 4'!D4+'Trimestre 4'!D6+'Trimestre 4'!D8</f>
        <v>2358933</v>
      </c>
      <c r="E6" s="59">
        <f>'Trimestre 4'!E4+'Trimestre 4'!E6+'Trimestre 4'!E8</f>
        <v>7572835</v>
      </c>
      <c r="F6" s="59">
        <f>'Trimestre 4'!F4+'Trimestre 4'!F6+'Trimestre 4'!F8</f>
        <v>0</v>
      </c>
      <c r="G6" s="59">
        <f>'Trimestre 4'!G4+'Trimestre 4'!G6+'Trimestre 4'!G8</f>
        <v>6202027</v>
      </c>
      <c r="H6" s="59">
        <f>'Trimestre 4'!H4+'Trimestre 4'!H6+'Trimestre 4'!H8</f>
        <v>2116530</v>
      </c>
      <c r="I6" s="59">
        <f>'Trimestre 4'!I4+'Trimestre 4'!I6+'Trimestre 4'!I8</f>
        <v>18250325</v>
      </c>
      <c r="J6" s="19"/>
    </row>
    <row r="7" spans="1:22" ht="18" customHeight="1" x14ac:dyDescent="0.2">
      <c r="A7" s="18"/>
      <c r="B7" s="122" t="s">
        <v>14</v>
      </c>
      <c r="C7" s="121" t="s">
        <v>44</v>
      </c>
      <c r="D7" s="119">
        <f>SUM(D4:D6)</f>
        <v>18416954</v>
      </c>
      <c r="E7" s="60">
        <f t="shared" ref="E7" si="0">SUM(E4:E6)</f>
        <v>15502701</v>
      </c>
      <c r="F7" s="60">
        <f t="shared" ref="F7" si="1">SUM(F4:F6)</f>
        <v>3547518</v>
      </c>
      <c r="G7" s="60">
        <f>SUM(G4:G6)</f>
        <v>19288551</v>
      </c>
      <c r="H7" s="60">
        <f>SUM(H4:H6)</f>
        <v>6967761</v>
      </c>
      <c r="I7" s="119">
        <f>SUM(I4:I6)</f>
        <v>63723485</v>
      </c>
      <c r="J7" s="19"/>
    </row>
    <row r="8" spans="1:22" ht="15" x14ac:dyDescent="0.2">
      <c r="A8" s="18"/>
      <c r="B8" s="122"/>
      <c r="C8" s="121"/>
      <c r="D8" s="119"/>
      <c r="E8" s="119">
        <f>SUM(E7:H7)</f>
        <v>45306531</v>
      </c>
      <c r="F8" s="120"/>
      <c r="G8" s="120"/>
      <c r="H8" s="120"/>
      <c r="I8" s="119"/>
      <c r="J8" s="19"/>
    </row>
    <row r="9" spans="1:22" ht="15" x14ac:dyDescent="0.2">
      <c r="A9" s="18"/>
      <c r="B9" s="22"/>
      <c r="C9" s="23"/>
      <c r="D9" s="24"/>
      <c r="E9" s="25"/>
      <c r="F9" s="26"/>
      <c r="G9" s="26"/>
      <c r="H9" s="26"/>
      <c r="I9" s="24"/>
      <c r="J9" s="19"/>
    </row>
    <row r="10" spans="1:22" ht="18" x14ac:dyDescent="0.25">
      <c r="A10" s="18"/>
      <c r="B10" s="118" t="s">
        <v>24</v>
      </c>
      <c r="C10" s="118"/>
      <c r="D10" s="118"/>
      <c r="E10" s="118"/>
      <c r="F10" s="118"/>
      <c r="G10" s="118"/>
      <c r="H10" s="118"/>
      <c r="I10" s="118"/>
      <c r="J10" s="19"/>
      <c r="O10" s="117"/>
      <c r="P10" s="117"/>
      <c r="Q10" s="117"/>
      <c r="R10" s="117"/>
      <c r="S10" s="117"/>
      <c r="T10" s="117"/>
      <c r="U10" s="117"/>
      <c r="V10" s="117"/>
    </row>
    <row r="11" spans="1:22" ht="31.5" x14ac:dyDescent="0.2">
      <c r="A11" s="18"/>
      <c r="B11" s="50" t="s">
        <v>13</v>
      </c>
      <c r="C11" s="50" t="s">
        <v>1</v>
      </c>
      <c r="D11" s="51" t="s">
        <v>2</v>
      </c>
      <c r="E11" s="51" t="s">
        <v>3</v>
      </c>
      <c r="F11" s="51" t="s">
        <v>4</v>
      </c>
      <c r="G11" s="51" t="s">
        <v>5</v>
      </c>
      <c r="H11" s="51" t="s">
        <v>6</v>
      </c>
      <c r="I11" s="51" t="s">
        <v>40</v>
      </c>
      <c r="J11" s="19"/>
    </row>
    <row r="12" spans="1:22" ht="18" customHeight="1" x14ac:dyDescent="0.2">
      <c r="A12" s="18"/>
      <c r="B12" s="20">
        <v>2</v>
      </c>
      <c r="C12" s="21" t="s">
        <v>44</v>
      </c>
      <c r="D12" s="59">
        <f>SUM('Trimestre 2'!D13:D15)</f>
        <v>9073485.6150396038</v>
      </c>
      <c r="E12" s="59">
        <f>SUM('Trimestre 2'!E13:E15)</f>
        <v>3282413.830877719</v>
      </c>
      <c r="F12" s="59">
        <f>SUM('Trimestre 2'!F13:F15)</f>
        <v>1002591.0237754153</v>
      </c>
      <c r="G12" s="59">
        <f>SUM('Trimestre 2'!G13:G15)</f>
        <v>6759758.0575004648</v>
      </c>
      <c r="H12" s="59">
        <f>SUM('Trimestre 2'!H13:H15)</f>
        <v>2595617.4728067964</v>
      </c>
      <c r="I12" s="59">
        <f>SUM('Trimestre 2'!I13:I15)</f>
        <v>22713866</v>
      </c>
      <c r="J12" s="19"/>
    </row>
    <row r="13" spans="1:22" ht="18" customHeight="1" x14ac:dyDescent="0.2">
      <c r="A13" s="18"/>
      <c r="B13" s="20">
        <v>3</v>
      </c>
      <c r="C13" s="21" t="s">
        <v>44</v>
      </c>
      <c r="D13" s="59">
        <f>SUM('Trimestre 3'!D13:D15)</f>
        <v>7166691.6730143549</v>
      </c>
      <c r="E13" s="59">
        <f>SUM('Trimestre 3'!E13:E15)</f>
        <v>4760389.3602500781</v>
      </c>
      <c r="F13" s="59">
        <f>SUM('Trimestre 3'!F13:F15)</f>
        <v>2576583.1028519813</v>
      </c>
      <c r="G13" s="59">
        <f>SUM('Trimestre 3'!G13:G15)</f>
        <v>6506078.4538289523</v>
      </c>
      <c r="H13" s="59">
        <f>SUM('Trimestre 3'!H13:H15)</f>
        <v>2313622.4100546329</v>
      </c>
      <c r="I13" s="59">
        <f>SUM('Trimestre 3'!I13:I15)</f>
        <v>23323365</v>
      </c>
      <c r="J13" s="19"/>
    </row>
    <row r="14" spans="1:22" ht="18" customHeight="1" x14ac:dyDescent="0.2">
      <c r="A14" s="18"/>
      <c r="B14" s="20">
        <v>4</v>
      </c>
      <c r="C14" s="21" t="s">
        <v>44</v>
      </c>
      <c r="D14" s="59">
        <f>SUM('Trimestre 4'!D13:D15)</f>
        <v>2360491.7143188012</v>
      </c>
      <c r="E14" s="59">
        <f>SUM('Trimestre 4'!E13:E15)</f>
        <v>7592612.7023126837</v>
      </c>
      <c r="F14" s="59">
        <f>SUM('Trimestre 4'!F13:F15)</f>
        <v>0</v>
      </c>
      <c r="G14" s="59">
        <f>SUM('Trimestre 4'!G13:G15)</f>
        <v>6220664.7747846702</v>
      </c>
      <c r="H14" s="59">
        <f>SUM('Trimestre 4'!H13:H15)</f>
        <v>2122526.8085838449</v>
      </c>
      <c r="I14" s="59">
        <f>SUM('Trimestre 4'!I13:I15)</f>
        <v>18296296</v>
      </c>
      <c r="J14" s="19"/>
    </row>
    <row r="15" spans="1:22" ht="18" customHeight="1" x14ac:dyDescent="0.2">
      <c r="A15" s="18"/>
      <c r="B15" s="122" t="s">
        <v>14</v>
      </c>
      <c r="C15" s="121" t="s">
        <v>44</v>
      </c>
      <c r="D15" s="119">
        <f>SUM(D12:D14)</f>
        <v>18600669.00237276</v>
      </c>
      <c r="E15" s="60">
        <f t="shared" ref="E15:F15" si="2">SUM(E12:E14)</f>
        <v>15635415.893440481</v>
      </c>
      <c r="F15" s="60">
        <f t="shared" si="2"/>
        <v>3579174.1266273968</v>
      </c>
      <c r="G15" s="60">
        <f>SUM(G12:G14)</f>
        <v>19486501.286114085</v>
      </c>
      <c r="H15" s="60">
        <f>SUM(H12:H14)</f>
        <v>7031766.6914452743</v>
      </c>
      <c r="I15" s="119">
        <f>SUM(I12:I14)</f>
        <v>64333527</v>
      </c>
      <c r="J15" s="19"/>
    </row>
    <row r="16" spans="1:22" ht="18" customHeight="1" x14ac:dyDescent="0.2">
      <c r="A16" s="18"/>
      <c r="B16" s="122"/>
      <c r="C16" s="121"/>
      <c r="D16" s="119"/>
      <c r="E16" s="119">
        <f>SUM(E15:H15)</f>
        <v>45732857.997627243</v>
      </c>
      <c r="F16" s="119"/>
      <c r="G16" s="119"/>
      <c r="H16" s="119"/>
      <c r="I16" s="119"/>
      <c r="J16" s="19"/>
    </row>
    <row r="17" spans="1:10" x14ac:dyDescent="0.2">
      <c r="A17" s="18"/>
      <c r="B17" s="27"/>
      <c r="C17" s="27"/>
      <c r="D17" s="27"/>
      <c r="E17" s="27"/>
      <c r="F17" s="27"/>
      <c r="G17" s="27"/>
      <c r="H17" s="27"/>
      <c r="I17" s="27"/>
      <c r="J17" s="19"/>
    </row>
    <row r="18" spans="1:10" ht="30" x14ac:dyDescent="0.2">
      <c r="A18" s="18"/>
      <c r="B18" s="12" t="s">
        <v>27</v>
      </c>
      <c r="C18" s="28" t="s">
        <v>26</v>
      </c>
      <c r="D18" s="29">
        <f>(D15/D7)-1</f>
        <v>9.9753196089189533E-3</v>
      </c>
      <c r="E18" s="29">
        <f t="shared" ref="E18:I18" si="3">(E15/E7)-1</f>
        <v>8.5607594083432215E-3</v>
      </c>
      <c r="F18" s="29">
        <f t="shared" si="3"/>
        <v>8.9234576476839855E-3</v>
      </c>
      <c r="G18" s="29">
        <f t="shared" si="3"/>
        <v>1.0262579398218508E-2</v>
      </c>
      <c r="H18" s="29">
        <f t="shared" si="3"/>
        <v>9.1859768791258123E-3</v>
      </c>
      <c r="I18" s="29">
        <f t="shared" si="3"/>
        <v>9.5732680031546113E-3</v>
      </c>
      <c r="J18" s="19"/>
    </row>
    <row r="19" spans="1:10" ht="15" thickBo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2"/>
    </row>
  </sheetData>
  <mergeCells count="13">
    <mergeCell ref="O10:V10"/>
    <mergeCell ref="B2:I2"/>
    <mergeCell ref="E8:H8"/>
    <mergeCell ref="E16:H16"/>
    <mergeCell ref="D7:D8"/>
    <mergeCell ref="C7:C8"/>
    <mergeCell ref="B7:B8"/>
    <mergeCell ref="I7:I8"/>
    <mergeCell ref="B15:B16"/>
    <mergeCell ref="C15:C16"/>
    <mergeCell ref="D15:D16"/>
    <mergeCell ref="I15:I16"/>
    <mergeCell ref="B10:I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14104-1723-49B3-9233-B16884ECDFA1}">
  <dimension ref="A2:N39"/>
  <sheetViews>
    <sheetView zoomScale="60" zoomScaleNormal="60" workbookViewId="0">
      <selection activeCell="I25" sqref="I25"/>
    </sheetView>
  </sheetViews>
  <sheetFormatPr baseColWidth="10" defaultColWidth="11.42578125" defaultRowHeight="15" x14ac:dyDescent="0.2"/>
  <cols>
    <col min="1" max="1" width="3.7109375" style="33" customWidth="1"/>
    <col min="2" max="2" width="21.85546875" style="34" customWidth="1"/>
    <col min="3" max="3" width="22.140625" style="34" customWidth="1"/>
    <col min="4" max="4" width="20.5703125" style="33" customWidth="1"/>
    <col min="5" max="5" width="18.7109375" style="33" customWidth="1"/>
    <col min="6" max="6" width="21.140625" style="33" customWidth="1"/>
    <col min="7" max="7" width="21" style="33" customWidth="1"/>
    <col min="8" max="8" width="20.28515625" style="33" customWidth="1"/>
    <col min="9" max="9" width="24.85546875" style="33" customWidth="1"/>
    <col min="10" max="10" width="14.7109375" style="33" customWidth="1"/>
    <col min="11" max="16384" width="11.42578125" style="33"/>
  </cols>
  <sheetData>
    <row r="2" spans="2:14" ht="18" x14ac:dyDescent="0.2">
      <c r="B2" s="123" t="s">
        <v>15</v>
      </c>
      <c r="C2" s="123"/>
      <c r="D2" s="123"/>
      <c r="E2" s="123"/>
      <c r="F2" s="123"/>
      <c r="G2" s="123"/>
      <c r="H2" s="123"/>
      <c r="I2" s="123"/>
    </row>
    <row r="3" spans="2:14" s="34" customFormat="1" ht="47.25" x14ac:dyDescent="0.25">
      <c r="B3" s="50" t="s">
        <v>0</v>
      </c>
      <c r="C3" s="50" t="s">
        <v>1</v>
      </c>
      <c r="D3" s="51" t="s">
        <v>2</v>
      </c>
      <c r="E3" s="51" t="s">
        <v>3</v>
      </c>
      <c r="F3" s="51" t="s">
        <v>4</v>
      </c>
      <c r="G3" s="51" t="s">
        <v>5</v>
      </c>
      <c r="H3" s="51" t="s">
        <v>6</v>
      </c>
      <c r="I3" s="51" t="s">
        <v>7</v>
      </c>
    </row>
    <row r="4" spans="2:14" ht="18" x14ac:dyDescent="0.2">
      <c r="B4" s="35">
        <v>42461</v>
      </c>
      <c r="C4" s="21" t="s">
        <v>44</v>
      </c>
      <c r="D4" s="36">
        <v>1196443</v>
      </c>
      <c r="E4" s="36">
        <v>2000528</v>
      </c>
      <c r="F4" s="36">
        <v>337530</v>
      </c>
      <c r="G4" s="36">
        <v>2439854</v>
      </c>
      <c r="H4" s="36">
        <v>508766</v>
      </c>
      <c r="I4" s="37">
        <f>SUM(D4:H4)</f>
        <v>6483121</v>
      </c>
    </row>
    <row r="5" spans="2:14" x14ac:dyDescent="0.2">
      <c r="B5" s="38"/>
      <c r="C5" s="21" t="s">
        <v>8</v>
      </c>
      <c r="D5" s="39">
        <f>+D4/$I$4</f>
        <v>0.18454738080625058</v>
      </c>
      <c r="E5" s="39">
        <f>+E4/$I$4</f>
        <v>0.30857483610131603</v>
      </c>
      <c r="F5" s="40">
        <f t="shared" ref="F5:H5" si="0">+F4/$I$4</f>
        <v>5.2062887612308949E-2</v>
      </c>
      <c r="G5" s="39">
        <f t="shared" si="0"/>
        <v>0.37633942047356511</v>
      </c>
      <c r="H5" s="39">
        <f t="shared" si="0"/>
        <v>7.8475475006559339E-2</v>
      </c>
      <c r="I5" s="37"/>
    </row>
    <row r="6" spans="2:14" ht="18" x14ac:dyDescent="0.2">
      <c r="B6" s="35">
        <v>42491</v>
      </c>
      <c r="C6" s="21" t="s">
        <v>44</v>
      </c>
      <c r="D6" s="36">
        <v>3248775</v>
      </c>
      <c r="E6" s="36">
        <v>1183072</v>
      </c>
      <c r="F6" s="36">
        <v>641664</v>
      </c>
      <c r="G6" s="36">
        <v>2062147</v>
      </c>
      <c r="H6" s="36">
        <v>743912</v>
      </c>
      <c r="I6" s="37">
        <f>SUM(D6:H6)</f>
        <v>7879570</v>
      </c>
    </row>
    <row r="7" spans="2:14" x14ac:dyDescent="0.2">
      <c r="B7" s="38"/>
      <c r="C7" s="21" t="s">
        <v>8</v>
      </c>
      <c r="D7" s="39">
        <f>+D6/$I$6</f>
        <v>0.41230359017052959</v>
      </c>
      <c r="E7" s="39">
        <f t="shared" ref="E7" si="1">+E6/$I$6</f>
        <v>0.15014423375894878</v>
      </c>
      <c r="F7" s="39">
        <f>+F6/$I$6</f>
        <v>8.1433885351611821E-2</v>
      </c>
      <c r="G7" s="39">
        <f>+G6/$I$6</f>
        <v>0.26170806274961705</v>
      </c>
      <c r="H7" s="39">
        <f>+H6/$I$6</f>
        <v>9.4410227969292743E-2</v>
      </c>
      <c r="I7" s="37"/>
    </row>
    <row r="8" spans="2:14" ht="18" x14ac:dyDescent="0.2">
      <c r="B8" s="35">
        <v>42522</v>
      </c>
      <c r="C8" s="21" t="s">
        <v>44</v>
      </c>
      <c r="D8" s="36">
        <v>4462057</v>
      </c>
      <c r="E8" s="36">
        <v>0</v>
      </c>
      <c r="F8" s="36">
        <v>0</v>
      </c>
      <c r="G8" s="36">
        <v>2095672</v>
      </c>
      <c r="H8" s="36">
        <v>1291260</v>
      </c>
      <c r="I8" s="37">
        <f>SUM(D8:H8)</f>
        <v>7848989</v>
      </c>
    </row>
    <row r="9" spans="2:14" x14ac:dyDescent="0.2">
      <c r="B9" s="38"/>
      <c r="C9" s="21" t="s">
        <v>9</v>
      </c>
      <c r="D9" s="39">
        <f>+D8/$I$8</f>
        <v>0.56848811993493686</v>
      </c>
      <c r="E9" s="39">
        <f t="shared" ref="E9:H9" si="2">+E8/$I$8</f>
        <v>0</v>
      </c>
      <c r="F9" s="39">
        <f t="shared" si="2"/>
        <v>0</v>
      </c>
      <c r="G9" s="39">
        <f t="shared" si="2"/>
        <v>0.26699897273394063</v>
      </c>
      <c r="H9" s="39">
        <f t="shared" si="2"/>
        <v>0.1645129073311225</v>
      </c>
      <c r="I9" s="41"/>
      <c r="N9" s="42"/>
    </row>
    <row r="10" spans="2:14" x14ac:dyDescent="0.2">
      <c r="B10" s="43"/>
      <c r="C10" s="44"/>
      <c r="D10" s="45"/>
      <c r="E10" s="45"/>
      <c r="F10" s="45"/>
      <c r="G10" s="45"/>
      <c r="H10" s="45"/>
      <c r="I10" s="46"/>
      <c r="N10" s="42"/>
    </row>
    <row r="11" spans="2:14" ht="18" x14ac:dyDescent="0.2">
      <c r="B11" s="123" t="s">
        <v>16</v>
      </c>
      <c r="C11" s="123"/>
      <c r="D11" s="123"/>
      <c r="E11" s="123"/>
      <c r="F11" s="123"/>
      <c r="G11" s="123"/>
      <c r="H11" s="123"/>
      <c r="I11" s="123"/>
      <c r="N11" s="42"/>
    </row>
    <row r="12" spans="2:14" ht="31.5" x14ac:dyDescent="0.2">
      <c r="B12" s="50" t="s">
        <v>0</v>
      </c>
      <c r="C12" s="50" t="s">
        <v>1</v>
      </c>
      <c r="D12" s="51" t="s">
        <v>2</v>
      </c>
      <c r="E12" s="51" t="s">
        <v>3</v>
      </c>
      <c r="F12" s="51" t="s">
        <v>4</v>
      </c>
      <c r="G12" s="51" t="s">
        <v>5</v>
      </c>
      <c r="H12" s="51" t="s">
        <v>6</v>
      </c>
      <c r="I12" s="51" t="s">
        <v>10</v>
      </c>
    </row>
    <row r="13" spans="2:14" ht="18" x14ac:dyDescent="0.2">
      <c r="B13" s="35">
        <f>B4</f>
        <v>42461</v>
      </c>
      <c r="C13" s="21" t="s">
        <v>44</v>
      </c>
      <c r="D13" s="36">
        <f>+D5*$I$13</f>
        <v>1244775.7744857762</v>
      </c>
      <c r="E13" s="36">
        <f>+E5*$I$13</f>
        <v>2081343.4410000986</v>
      </c>
      <c r="F13" s="36">
        <f>+F5*$I$13</f>
        <v>351165.2182027761</v>
      </c>
      <c r="G13" s="36">
        <f>+G5*$I$13</f>
        <v>2538416.9178826059</v>
      </c>
      <c r="H13" s="36">
        <f>+H5*$I$13</f>
        <v>529318.64842874289</v>
      </c>
      <c r="I13" s="36">
        <f>4204153+50000+2490867</f>
        <v>6745020</v>
      </c>
      <c r="J13" s="47"/>
    </row>
    <row r="14" spans="2:14" ht="18" x14ac:dyDescent="0.2">
      <c r="B14" s="35">
        <f>B6</f>
        <v>42491</v>
      </c>
      <c r="C14" s="21" t="s">
        <v>44</v>
      </c>
      <c r="D14" s="36">
        <f>+D7*$I$14</f>
        <v>3298199.4805681021</v>
      </c>
      <c r="E14" s="36">
        <f>+E7*$I$14</f>
        <v>1201070.3898776204</v>
      </c>
      <c r="F14" s="36">
        <f>+F7*$I$14</f>
        <v>651425.8055726391</v>
      </c>
      <c r="G14" s="36">
        <f>+G7*$I$14</f>
        <v>2093518.9923140476</v>
      </c>
      <c r="H14" s="36">
        <f>+H7*$I$14</f>
        <v>755229.331667591</v>
      </c>
      <c r="I14" s="36">
        <f>1588870+25000+6385574</f>
        <v>7999444</v>
      </c>
      <c r="J14" s="47"/>
    </row>
    <row r="15" spans="2:14" ht="18" x14ac:dyDescent="0.2">
      <c r="B15" s="35">
        <f>B8</f>
        <v>42522</v>
      </c>
      <c r="C15" s="21" t="s">
        <v>44</v>
      </c>
      <c r="D15" s="36">
        <f>+D9*$I$15</f>
        <v>4530510.359985726</v>
      </c>
      <c r="E15" s="36">
        <f>+E9*$I$15</f>
        <v>0</v>
      </c>
      <c r="F15" s="36">
        <f>+F9*$I$15</f>
        <v>0</v>
      </c>
      <c r="G15" s="36">
        <f>+G9*$I$15</f>
        <v>2127822.1473038117</v>
      </c>
      <c r="H15" s="36">
        <f>+H9*$I$15</f>
        <v>1311069.4927104623</v>
      </c>
      <c r="I15" s="36">
        <f>2144233+559+49441+5775169</f>
        <v>7969402</v>
      </c>
      <c r="J15" s="47"/>
    </row>
    <row r="16" spans="2:14" x14ac:dyDescent="0.2">
      <c r="D16" s="52">
        <f>SUM(D13:D15)</f>
        <v>9073485.6150396038</v>
      </c>
      <c r="E16" s="52">
        <f t="shared" ref="E16:I16" si="3">SUM(E13:E15)</f>
        <v>3282413.830877719</v>
      </c>
      <c r="F16" s="52">
        <f t="shared" si="3"/>
        <v>1002591.0237754153</v>
      </c>
      <c r="G16" s="52">
        <f t="shared" si="3"/>
        <v>6759758.0575004648</v>
      </c>
      <c r="H16" s="52">
        <f t="shared" si="3"/>
        <v>2595617.4728067964</v>
      </c>
      <c r="I16" s="52">
        <f t="shared" si="3"/>
        <v>22713866</v>
      </c>
    </row>
    <row r="17" spans="1:13" ht="18" x14ac:dyDescent="0.2">
      <c r="B17" s="123" t="s">
        <v>17</v>
      </c>
      <c r="C17" s="123"/>
      <c r="D17" s="123"/>
      <c r="E17" s="123"/>
      <c r="F17" s="123"/>
      <c r="G17" s="123"/>
      <c r="H17" s="123"/>
      <c r="I17" s="123"/>
    </row>
    <row r="19" spans="1:13" ht="30" x14ac:dyDescent="0.2">
      <c r="B19" s="12" t="s">
        <v>11</v>
      </c>
      <c r="C19" s="48">
        <v>0.45</v>
      </c>
    </row>
    <row r="20" spans="1:13" x14ac:dyDescent="0.2">
      <c r="J20" s="49"/>
      <c r="K20" s="49"/>
      <c r="L20" s="49"/>
      <c r="M20" s="49"/>
    </row>
    <row r="21" spans="1:13" x14ac:dyDescent="0.2">
      <c r="J21" s="49"/>
      <c r="K21" s="49"/>
      <c r="L21" s="49"/>
      <c r="M21" s="49"/>
    </row>
    <row r="22" spans="1:13" ht="34.5" x14ac:dyDescent="0.25">
      <c r="B22" s="51" t="s">
        <v>3</v>
      </c>
      <c r="C22" s="51" t="s">
        <v>46</v>
      </c>
      <c r="D22" s="51" t="s">
        <v>45</v>
      </c>
      <c r="F22" s="51" t="s">
        <v>4</v>
      </c>
      <c r="G22" s="51" t="s">
        <v>46</v>
      </c>
      <c r="H22" s="51" t="s">
        <v>45</v>
      </c>
      <c r="J22" s="49"/>
      <c r="K22" s="11"/>
      <c r="L22" s="49"/>
      <c r="M22" s="49"/>
    </row>
    <row r="23" spans="1:13" x14ac:dyDescent="0.2">
      <c r="B23" s="35">
        <f>B4</f>
        <v>42461</v>
      </c>
      <c r="C23" s="36">
        <f>E13</f>
        <v>2081343.4410000986</v>
      </c>
      <c r="D23" s="36">
        <f>C23*$C$19/1000</f>
        <v>936.60454845004438</v>
      </c>
      <c r="E23" s="46"/>
      <c r="F23" s="35">
        <f>B4</f>
        <v>42461</v>
      </c>
      <c r="G23" s="36">
        <f>F13</f>
        <v>351165.2182027761</v>
      </c>
      <c r="H23" s="36">
        <f>G23*$C$19/1000</f>
        <v>158.02434819124923</v>
      </c>
      <c r="J23" s="49"/>
      <c r="K23" s="49"/>
      <c r="L23" s="49"/>
      <c r="M23" s="49"/>
    </row>
    <row r="24" spans="1:13" x14ac:dyDescent="0.2">
      <c r="B24" s="35">
        <f>B6</f>
        <v>42491</v>
      </c>
      <c r="C24" s="36">
        <f>E14</f>
        <v>1201070.3898776204</v>
      </c>
      <c r="D24" s="36">
        <f>C24*$C$19/1000</f>
        <v>540.48167544492912</v>
      </c>
      <c r="E24" s="46"/>
      <c r="F24" s="35">
        <f>B6</f>
        <v>42491</v>
      </c>
      <c r="G24" s="36">
        <f>F14</f>
        <v>651425.8055726391</v>
      </c>
      <c r="H24" s="36">
        <f>G24*$C$19/1000</f>
        <v>293.14161250768757</v>
      </c>
      <c r="I24" s="47"/>
      <c r="J24" s="49"/>
      <c r="K24" s="49"/>
      <c r="L24" s="49"/>
      <c r="M24" s="49"/>
    </row>
    <row r="25" spans="1:13" x14ac:dyDescent="0.2">
      <c r="B25" s="35">
        <f>B8</f>
        <v>42522</v>
      </c>
      <c r="C25" s="36">
        <f>E15</f>
        <v>0</v>
      </c>
      <c r="D25" s="36">
        <f>C25*$C$19/1000</f>
        <v>0</v>
      </c>
      <c r="E25" s="46"/>
      <c r="F25" s="35">
        <f>B8</f>
        <v>42522</v>
      </c>
      <c r="G25" s="36">
        <f>F15</f>
        <v>0</v>
      </c>
      <c r="H25" s="36">
        <f>G25*$C$19/1000</f>
        <v>0</v>
      </c>
    </row>
    <row r="27" spans="1:13" ht="34.5" x14ac:dyDescent="0.2">
      <c r="B27" s="51" t="s">
        <v>5</v>
      </c>
      <c r="C27" s="51" t="s">
        <v>46</v>
      </c>
      <c r="D27" s="51" t="s">
        <v>45</v>
      </c>
      <c r="F27" s="51" t="s">
        <v>6</v>
      </c>
      <c r="G27" s="51" t="s">
        <v>46</v>
      </c>
      <c r="H27" s="51" t="s">
        <v>45</v>
      </c>
    </row>
    <row r="28" spans="1:13" x14ac:dyDescent="0.2">
      <c r="B28" s="35">
        <f>B4</f>
        <v>42461</v>
      </c>
      <c r="C28" s="36">
        <f>G13</f>
        <v>2538416.9178826059</v>
      </c>
      <c r="D28" s="36">
        <f>C28*$C$19/1000</f>
        <v>1142.2876130471727</v>
      </c>
      <c r="E28" s="47"/>
      <c r="F28" s="35">
        <f>B4</f>
        <v>42461</v>
      </c>
      <c r="G28" s="36">
        <f>H13</f>
        <v>529318.64842874289</v>
      </c>
      <c r="H28" s="36">
        <f>G28*$C$19/1000</f>
        <v>238.19339179293431</v>
      </c>
      <c r="I28" s="47"/>
    </row>
    <row r="29" spans="1:13" x14ac:dyDescent="0.2">
      <c r="B29" s="35">
        <f>B6</f>
        <v>42491</v>
      </c>
      <c r="C29" s="36">
        <f>G14</f>
        <v>2093518.9923140476</v>
      </c>
      <c r="D29" s="36">
        <f>C29*$C$19/1000</f>
        <v>942.08354654132143</v>
      </c>
      <c r="E29" s="47"/>
      <c r="F29" s="35">
        <f>B6</f>
        <v>42491</v>
      </c>
      <c r="G29" s="36">
        <f>H14</f>
        <v>755229.331667591</v>
      </c>
      <c r="H29" s="36">
        <f>G29*$C$19/1000</f>
        <v>339.85319925041597</v>
      </c>
      <c r="I29" s="47"/>
    </row>
    <row r="30" spans="1:13" x14ac:dyDescent="0.2">
      <c r="B30" s="35">
        <f>B8</f>
        <v>42522</v>
      </c>
      <c r="C30" s="36">
        <f>G15</f>
        <v>2127822.1473038117</v>
      </c>
      <c r="D30" s="36">
        <f>C30*$C$19/1000</f>
        <v>957.51996628671532</v>
      </c>
      <c r="E30" s="47"/>
      <c r="F30" s="35">
        <f>B8</f>
        <v>42522</v>
      </c>
      <c r="G30" s="36">
        <f>H15</f>
        <v>1311069.4927104623</v>
      </c>
      <c r="H30" s="36">
        <f>G30*$C$19/1000</f>
        <v>589.98127171970816</v>
      </c>
      <c r="I30" s="47"/>
    </row>
    <row r="32" spans="1:13" ht="34.5" x14ac:dyDescent="0.2">
      <c r="A32" s="49"/>
      <c r="B32" s="51" t="s">
        <v>12</v>
      </c>
      <c r="C32" s="51" t="s">
        <v>46</v>
      </c>
      <c r="D32" s="51" t="s">
        <v>45</v>
      </c>
    </row>
    <row r="33" spans="2:4" x14ac:dyDescent="0.2">
      <c r="B33" s="35">
        <f>B4</f>
        <v>42461</v>
      </c>
      <c r="C33" s="36">
        <f>D13</f>
        <v>1244775.7744857762</v>
      </c>
      <c r="D33" s="36">
        <f>C33*$C$19/1000</f>
        <v>560.14909851859932</v>
      </c>
    </row>
    <row r="34" spans="2:4" x14ac:dyDescent="0.2">
      <c r="B34" s="35">
        <f>B6</f>
        <v>42491</v>
      </c>
      <c r="C34" s="36">
        <f>D14</f>
        <v>3298199.4805681021</v>
      </c>
      <c r="D34" s="36">
        <f>C34*$C$19/1000</f>
        <v>1484.189766255646</v>
      </c>
    </row>
    <row r="35" spans="2:4" hidden="1" x14ac:dyDescent="0.2">
      <c r="B35" s="35">
        <v>43617</v>
      </c>
      <c r="C35" s="36" t="str">
        <f>F27</f>
        <v>Turbina Solar Mars N°4</v>
      </c>
      <c r="D35" s="36" t="e">
        <f t="shared" ref="D35:D38" si="4">C35*$C$19/1000</f>
        <v>#VALUE!</v>
      </c>
    </row>
    <row r="36" spans="2:4" hidden="1" x14ac:dyDescent="0.2">
      <c r="B36" s="35"/>
      <c r="C36" s="36"/>
      <c r="D36" s="36">
        <f t="shared" si="4"/>
        <v>0</v>
      </c>
    </row>
    <row r="37" spans="2:4" hidden="1" x14ac:dyDescent="0.2">
      <c r="B37" s="35"/>
      <c r="C37" s="36"/>
      <c r="D37" s="36">
        <f t="shared" si="4"/>
        <v>0</v>
      </c>
    </row>
    <row r="38" spans="2:4" hidden="1" x14ac:dyDescent="0.2">
      <c r="B38" s="35"/>
      <c r="C38" s="36"/>
      <c r="D38" s="36">
        <f t="shared" si="4"/>
        <v>0</v>
      </c>
    </row>
    <row r="39" spans="2:4" x14ac:dyDescent="0.2">
      <c r="B39" s="35">
        <f>B8</f>
        <v>42522</v>
      </c>
      <c r="C39" s="36">
        <f>D15</f>
        <v>4530510.359985726</v>
      </c>
      <c r="D39" s="36">
        <f>C39*$C$19/1000</f>
        <v>2038.7296619935767</v>
      </c>
    </row>
  </sheetData>
  <mergeCells count="3">
    <mergeCell ref="B2:I2"/>
    <mergeCell ref="B11:I11"/>
    <mergeCell ref="B17:I1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93A5-0E54-4386-A1CB-8CB4BEA2AFA1}">
  <dimension ref="A2:M39"/>
  <sheetViews>
    <sheetView zoomScale="70" zoomScaleNormal="70" workbookViewId="0">
      <selection activeCell="D13" sqref="D13:D15"/>
    </sheetView>
  </sheetViews>
  <sheetFormatPr baseColWidth="10" defaultColWidth="11.42578125" defaultRowHeight="15" x14ac:dyDescent="0.2"/>
  <cols>
    <col min="1" max="1" width="3.5703125" style="33" customWidth="1"/>
    <col min="2" max="2" width="23.140625" style="34" customWidth="1"/>
    <col min="3" max="3" width="22.140625" style="34" customWidth="1"/>
    <col min="4" max="4" width="20.5703125" style="33" customWidth="1"/>
    <col min="5" max="7" width="18.7109375" style="33" customWidth="1"/>
    <col min="8" max="8" width="20.28515625" style="33" customWidth="1"/>
    <col min="9" max="9" width="24.85546875" style="33" customWidth="1"/>
    <col min="10" max="10" width="14.7109375" style="33" customWidth="1"/>
    <col min="11" max="11" width="12.7109375" style="33" bestFit="1" customWidth="1"/>
    <col min="12" max="12" width="18.42578125" style="33" customWidth="1"/>
    <col min="13" max="16384" width="11.42578125" style="33"/>
  </cols>
  <sheetData>
    <row r="2" spans="2:13" ht="18" x14ac:dyDescent="0.25">
      <c r="B2" s="125" t="s">
        <v>18</v>
      </c>
      <c r="C2" s="125"/>
      <c r="D2" s="125"/>
      <c r="E2" s="125"/>
      <c r="F2" s="125"/>
      <c r="G2" s="125"/>
      <c r="H2" s="125"/>
      <c r="I2" s="125"/>
    </row>
    <row r="3" spans="2:13" s="34" customFormat="1" ht="47.25" x14ac:dyDescent="0.25">
      <c r="B3" s="50" t="s">
        <v>0</v>
      </c>
      <c r="C3" s="50" t="s">
        <v>1</v>
      </c>
      <c r="D3" s="51" t="s">
        <v>2</v>
      </c>
      <c r="E3" s="51" t="s">
        <v>3</v>
      </c>
      <c r="F3" s="51" t="s">
        <v>4</v>
      </c>
      <c r="G3" s="51" t="s">
        <v>5</v>
      </c>
      <c r="H3" s="51" t="s">
        <v>6</v>
      </c>
      <c r="I3" s="51" t="s">
        <v>7</v>
      </c>
    </row>
    <row r="4" spans="2:13" ht="18" x14ac:dyDescent="0.2">
      <c r="B4" s="35">
        <v>42552</v>
      </c>
      <c r="C4" s="21" t="s">
        <v>44</v>
      </c>
      <c r="D4" s="36">
        <v>2209390</v>
      </c>
      <c r="E4" s="36">
        <v>1856976</v>
      </c>
      <c r="F4" s="36">
        <v>950624</v>
      </c>
      <c r="G4" s="36">
        <v>2108571</v>
      </c>
      <c r="H4" s="36">
        <v>1035012</v>
      </c>
      <c r="I4" s="37">
        <f>SUM(D4:H4)</f>
        <v>8160573</v>
      </c>
      <c r="M4" s="53"/>
    </row>
    <row r="5" spans="2:13" x14ac:dyDescent="0.2">
      <c r="B5" s="38"/>
      <c r="C5" s="21" t="s">
        <v>8</v>
      </c>
      <c r="D5" s="39">
        <f>+D4/$I$4</f>
        <v>0.27073956693972345</v>
      </c>
      <c r="E5" s="39">
        <f>+E4/$I$4</f>
        <v>0.22755460921677925</v>
      </c>
      <c r="F5" s="40">
        <f t="shared" ref="F5:H5" si="0">+F4/$I$4</f>
        <v>0.11648985922924775</v>
      </c>
      <c r="G5" s="39">
        <f t="shared" si="0"/>
        <v>0.25838516486526131</v>
      </c>
      <c r="H5" s="39">
        <f t="shared" si="0"/>
        <v>0.12683079974898823</v>
      </c>
      <c r="I5" s="37"/>
    </row>
    <row r="6" spans="2:13" ht="18" x14ac:dyDescent="0.2">
      <c r="B6" s="35">
        <v>42583</v>
      </c>
      <c r="C6" s="21" t="s">
        <v>44</v>
      </c>
      <c r="D6" s="36">
        <v>956069</v>
      </c>
      <c r="E6" s="36">
        <v>2224810</v>
      </c>
      <c r="F6" s="36">
        <v>1617700</v>
      </c>
      <c r="G6" s="36">
        <v>2330955</v>
      </c>
      <c r="H6" s="36">
        <v>626382</v>
      </c>
      <c r="I6" s="37">
        <f>SUM(D6:H6)</f>
        <v>7755916</v>
      </c>
    </row>
    <row r="7" spans="2:13" x14ac:dyDescent="0.2">
      <c r="B7" s="38"/>
      <c r="C7" s="21" t="s">
        <v>8</v>
      </c>
      <c r="D7" s="39">
        <f>+D6/$I$6</f>
        <v>0.12326964345668519</v>
      </c>
      <c r="E7" s="39">
        <f t="shared" ref="E7" si="1">+E6/$I$6</f>
        <v>0.2868532872197172</v>
      </c>
      <c r="F7" s="39">
        <f>+F6/$I$6</f>
        <v>0.20857626616894767</v>
      </c>
      <c r="G7" s="39">
        <f>+G6/$I$6</f>
        <v>0.30053896922039897</v>
      </c>
      <c r="H7" s="39">
        <f>+H6/$I$6</f>
        <v>8.0761833934250959E-2</v>
      </c>
      <c r="I7" s="37"/>
    </row>
    <row r="8" spans="2:13" ht="18" x14ac:dyDescent="0.2">
      <c r="B8" s="35">
        <v>42614</v>
      </c>
      <c r="C8" s="21" t="s">
        <v>44</v>
      </c>
      <c r="D8" s="36">
        <v>3985287</v>
      </c>
      <c r="E8" s="36">
        <v>664480</v>
      </c>
      <c r="F8" s="36">
        <v>0</v>
      </c>
      <c r="G8" s="36">
        <v>2049325</v>
      </c>
      <c r="H8" s="36">
        <v>645899</v>
      </c>
      <c r="I8" s="37">
        <f>SUM(D8:H8)</f>
        <v>7344991</v>
      </c>
    </row>
    <row r="9" spans="2:13" x14ac:dyDescent="0.2">
      <c r="B9" s="38"/>
      <c r="C9" s="21" t="s">
        <v>9</v>
      </c>
      <c r="D9" s="39">
        <f>+D8/$I$8</f>
        <v>0.54258568866864509</v>
      </c>
      <c r="E9" s="39">
        <f t="shared" ref="E9:H9" si="2">+E8/$I$8</f>
        <v>9.0467095194534622E-2</v>
      </c>
      <c r="F9" s="39">
        <f t="shared" si="2"/>
        <v>0</v>
      </c>
      <c r="G9" s="39">
        <f t="shared" si="2"/>
        <v>0.27900987217002715</v>
      </c>
      <c r="H9" s="39">
        <f t="shared" si="2"/>
        <v>8.7937343966793147E-2</v>
      </c>
      <c r="I9" s="41"/>
    </row>
    <row r="10" spans="2:13" x14ac:dyDescent="0.2">
      <c r="B10" s="43"/>
      <c r="C10" s="44"/>
      <c r="D10" s="54"/>
      <c r="E10" s="54"/>
      <c r="F10" s="54"/>
      <c r="G10" s="54"/>
      <c r="H10" s="54"/>
      <c r="I10" s="55"/>
    </row>
    <row r="11" spans="2:13" ht="18" x14ac:dyDescent="0.25">
      <c r="B11" s="125" t="s">
        <v>19</v>
      </c>
      <c r="C11" s="125"/>
      <c r="D11" s="125"/>
      <c r="E11" s="125"/>
      <c r="F11" s="125"/>
      <c r="G11" s="125"/>
      <c r="H11" s="125"/>
      <c r="I11" s="125"/>
    </row>
    <row r="12" spans="2:13" ht="31.5" x14ac:dyDescent="0.2">
      <c r="B12" s="50" t="s">
        <v>0</v>
      </c>
      <c r="C12" s="50" t="s">
        <v>1</v>
      </c>
      <c r="D12" s="51" t="s">
        <v>2</v>
      </c>
      <c r="E12" s="51" t="s">
        <v>3</v>
      </c>
      <c r="F12" s="51" t="s">
        <v>4</v>
      </c>
      <c r="G12" s="51" t="s">
        <v>5</v>
      </c>
      <c r="H12" s="51" t="s">
        <v>6</v>
      </c>
      <c r="I12" s="51" t="s">
        <v>10</v>
      </c>
    </row>
    <row r="13" spans="2:13" ht="18" x14ac:dyDescent="0.2">
      <c r="B13" s="35">
        <f>B4</f>
        <v>42552</v>
      </c>
      <c r="C13" s="21" t="s">
        <v>44</v>
      </c>
      <c r="D13" s="36">
        <f>+D5*$I$13</f>
        <v>2216783.3560939897</v>
      </c>
      <c r="E13" s="36">
        <f>+E5*$I$13</f>
        <v>1863190.0612684917</v>
      </c>
      <c r="F13" s="36">
        <f>+F5*$I$13</f>
        <v>953805.10507583222</v>
      </c>
      <c r="G13" s="36">
        <f>+G5*$I$13</f>
        <v>2115626.9820821406</v>
      </c>
      <c r="H13" s="36">
        <f>+H5*$I$13</f>
        <v>1038475.4954795454</v>
      </c>
      <c r="I13" s="36">
        <f>25000+5415605+2747276</f>
        <v>8187881</v>
      </c>
      <c r="J13" s="47"/>
      <c r="K13" s="56"/>
    </row>
    <row r="14" spans="2:13" ht="18" x14ac:dyDescent="0.2">
      <c r="B14" s="35">
        <f>B6</f>
        <v>42583</v>
      </c>
      <c r="C14" s="21" t="s">
        <v>44</v>
      </c>
      <c r="D14" s="36">
        <f>+D7*$I$14</f>
        <v>959070.12273959641</v>
      </c>
      <c r="E14" s="36">
        <f>+E7*$I$14</f>
        <v>2231793.7301306515</v>
      </c>
      <c r="F14" s="36">
        <f>+F7*$I$14</f>
        <v>1622777.9977761491</v>
      </c>
      <c r="G14" s="36">
        <f>+G7*$I$14</f>
        <v>2338271.9217446395</v>
      </c>
      <c r="H14" s="36">
        <f>+H7*$I$14</f>
        <v>628348.22760896327</v>
      </c>
      <c r="I14" s="36">
        <f>36091+7744171</f>
        <v>7780262</v>
      </c>
      <c r="J14" s="47"/>
      <c r="K14" s="56"/>
    </row>
    <row r="15" spans="2:13" ht="18" x14ac:dyDescent="0.2">
      <c r="B15" s="35">
        <f>B8</f>
        <v>42614</v>
      </c>
      <c r="C15" s="21" t="s">
        <v>44</v>
      </c>
      <c r="D15" s="36">
        <f>+D9*$I$15</f>
        <v>3990838.1941807689</v>
      </c>
      <c r="E15" s="36">
        <f>+E9*$I$15</f>
        <v>665405.56885093532</v>
      </c>
      <c r="F15" s="36">
        <f>+F9*$I$15</f>
        <v>0</v>
      </c>
      <c r="G15" s="36">
        <f>+G9*$I$15</f>
        <v>2052179.5500021714</v>
      </c>
      <c r="H15" s="36">
        <f>+H9*$I$15</f>
        <v>646798.68696612422</v>
      </c>
      <c r="I15" s="36">
        <f>29026+7326196</f>
        <v>7355222</v>
      </c>
      <c r="J15" s="47"/>
      <c r="K15" s="56"/>
    </row>
    <row r="16" spans="2:13" x14ac:dyDescent="0.2">
      <c r="D16" s="52">
        <f>SUM(D13:D15)</f>
        <v>7166691.6730143549</v>
      </c>
      <c r="E16" s="52">
        <f t="shared" ref="E16:I16" si="3">SUM(E13:E15)</f>
        <v>4760389.3602500781</v>
      </c>
      <c r="F16" s="52">
        <f t="shared" si="3"/>
        <v>2576583.1028519813</v>
      </c>
      <c r="G16" s="52">
        <f t="shared" si="3"/>
        <v>6506078.4538289523</v>
      </c>
      <c r="H16" s="52">
        <f t="shared" si="3"/>
        <v>2313622.4100546329</v>
      </c>
      <c r="I16" s="52">
        <f t="shared" si="3"/>
        <v>23323365</v>
      </c>
    </row>
    <row r="17" spans="1:9" ht="18" x14ac:dyDescent="0.25">
      <c r="B17" s="125" t="s">
        <v>20</v>
      </c>
      <c r="C17" s="125"/>
      <c r="D17" s="125"/>
      <c r="E17" s="125"/>
      <c r="F17" s="125"/>
      <c r="G17" s="125"/>
      <c r="H17" s="125"/>
      <c r="I17" s="125"/>
    </row>
    <row r="19" spans="1:9" ht="30" x14ac:dyDescent="0.2">
      <c r="B19" s="12" t="s">
        <v>11</v>
      </c>
      <c r="C19" s="48">
        <v>0.45</v>
      </c>
    </row>
    <row r="22" spans="1:9" ht="34.5" x14ac:dyDescent="0.2">
      <c r="B22" s="51" t="s">
        <v>3</v>
      </c>
      <c r="C22" s="51" t="s">
        <v>46</v>
      </c>
      <c r="D22" s="51" t="s">
        <v>45</v>
      </c>
      <c r="F22" s="51" t="s">
        <v>4</v>
      </c>
      <c r="G22" s="51" t="s">
        <v>46</v>
      </c>
      <c r="H22" s="51" t="s">
        <v>45</v>
      </c>
    </row>
    <row r="23" spans="1:9" x14ac:dyDescent="0.2">
      <c r="B23" s="35">
        <f>B4</f>
        <v>42552</v>
      </c>
      <c r="C23" s="36">
        <f>E13</f>
        <v>1863190.0612684917</v>
      </c>
      <c r="D23" s="36">
        <f>C23*$C$19/1000</f>
        <v>838.43552757082125</v>
      </c>
      <c r="E23" s="46"/>
      <c r="F23" s="35">
        <f>B4</f>
        <v>42552</v>
      </c>
      <c r="G23" s="36">
        <f>F13</f>
        <v>953805.10507583222</v>
      </c>
      <c r="H23" s="36">
        <f>G23*$C$19/1000</f>
        <v>429.21229728412453</v>
      </c>
    </row>
    <row r="24" spans="1:9" x14ac:dyDescent="0.2">
      <c r="B24" s="35">
        <f>B6</f>
        <v>42583</v>
      </c>
      <c r="C24" s="36">
        <f>E14</f>
        <v>2231793.7301306515</v>
      </c>
      <c r="D24" s="36">
        <f>C24*$C$19/1000</f>
        <v>1004.3071785587931</v>
      </c>
      <c r="E24" s="46"/>
      <c r="F24" s="35">
        <f>B6</f>
        <v>42583</v>
      </c>
      <c r="G24" s="36">
        <f>F14</f>
        <v>1622777.9977761491</v>
      </c>
      <c r="H24" s="36">
        <f>G24*$C$19/1000</f>
        <v>730.25009899926704</v>
      </c>
      <c r="I24" s="47"/>
    </row>
    <row r="25" spans="1:9" x14ac:dyDescent="0.2">
      <c r="B25" s="35">
        <f>B8</f>
        <v>42614</v>
      </c>
      <c r="C25" s="36">
        <f>E15</f>
        <v>665405.56885093532</v>
      </c>
      <c r="D25" s="36">
        <f>C25*$C$19/1000</f>
        <v>299.43250598292087</v>
      </c>
      <c r="E25" s="46"/>
      <c r="F25" s="35">
        <f>B8</f>
        <v>42614</v>
      </c>
      <c r="G25" s="36">
        <f>F15</f>
        <v>0</v>
      </c>
      <c r="H25" s="36">
        <f>G25*$C$19/1000</f>
        <v>0</v>
      </c>
    </row>
    <row r="27" spans="1:9" ht="34.5" x14ac:dyDescent="0.2">
      <c r="B27" s="51" t="s">
        <v>5</v>
      </c>
      <c r="C27" s="51" t="s">
        <v>46</v>
      </c>
      <c r="D27" s="51" t="s">
        <v>45</v>
      </c>
      <c r="F27" s="51" t="s">
        <v>6</v>
      </c>
      <c r="G27" s="51" t="s">
        <v>46</v>
      </c>
      <c r="H27" s="51" t="s">
        <v>45</v>
      </c>
    </row>
    <row r="28" spans="1:9" x14ac:dyDescent="0.2">
      <c r="B28" s="35">
        <f>B4</f>
        <v>42552</v>
      </c>
      <c r="C28" s="36">
        <f>G13</f>
        <v>2115626.9820821406</v>
      </c>
      <c r="D28" s="36">
        <f>C28*$C$19/1000</f>
        <v>952.03214193696328</v>
      </c>
      <c r="E28" s="47"/>
      <c r="F28" s="35">
        <f>B4</f>
        <v>42552</v>
      </c>
      <c r="G28" s="36">
        <f>H13</f>
        <v>1038475.4954795454</v>
      </c>
      <c r="H28" s="36">
        <f>G28*$C$19/1000</f>
        <v>467.31397296579541</v>
      </c>
      <c r="I28" s="47"/>
    </row>
    <row r="29" spans="1:9" x14ac:dyDescent="0.2">
      <c r="B29" s="35">
        <f>B6</f>
        <v>42583</v>
      </c>
      <c r="C29" s="36">
        <f>G14</f>
        <v>2338271.9217446395</v>
      </c>
      <c r="D29" s="36">
        <f>C29*$C$19/1000</f>
        <v>1052.2223647850878</v>
      </c>
      <c r="E29" s="47"/>
      <c r="F29" s="35">
        <f>B6</f>
        <v>42583</v>
      </c>
      <c r="G29" s="36">
        <f>H14</f>
        <v>628348.22760896327</v>
      </c>
      <c r="H29" s="36">
        <f>G29*$C$19/1000</f>
        <v>282.75670242403351</v>
      </c>
      <c r="I29" s="47"/>
    </row>
    <row r="30" spans="1:9" x14ac:dyDescent="0.2">
      <c r="B30" s="35">
        <f>B8</f>
        <v>42614</v>
      </c>
      <c r="C30" s="36">
        <f>G15</f>
        <v>2052179.5500021714</v>
      </c>
      <c r="D30" s="36">
        <f>C30*$C$19/1000</f>
        <v>923.48079750097713</v>
      </c>
      <c r="E30" s="47"/>
      <c r="F30" s="35">
        <f>B8</f>
        <v>42614</v>
      </c>
      <c r="G30" s="36">
        <f>H15</f>
        <v>646798.68696612422</v>
      </c>
      <c r="H30" s="36">
        <f>G30*$C$19/1000</f>
        <v>291.05940913475592</v>
      </c>
      <c r="I30" s="47"/>
    </row>
    <row r="31" spans="1:9" ht="15.75" x14ac:dyDescent="0.25">
      <c r="A31" s="57"/>
      <c r="B31" s="124"/>
      <c r="C31" s="124"/>
      <c r="D31" s="124"/>
    </row>
    <row r="32" spans="1:9" ht="34.5" x14ac:dyDescent="0.2">
      <c r="A32" s="49"/>
      <c r="B32" s="51" t="s">
        <v>12</v>
      </c>
      <c r="C32" s="51" t="s">
        <v>46</v>
      </c>
      <c r="D32" s="51" t="s">
        <v>45</v>
      </c>
    </row>
    <row r="33" spans="1:4" x14ac:dyDescent="0.2">
      <c r="A33" s="49"/>
      <c r="B33" s="35">
        <f>B4</f>
        <v>42552</v>
      </c>
      <c r="C33" s="36">
        <f>D13</f>
        <v>2216783.3560939897</v>
      </c>
      <c r="D33" s="36">
        <f>C33*$C$19/1000</f>
        <v>997.55251024229528</v>
      </c>
    </row>
    <row r="34" spans="1:4" x14ac:dyDescent="0.2">
      <c r="B34" s="35">
        <f>B6</f>
        <v>42583</v>
      </c>
      <c r="C34" s="36">
        <f>D14</f>
        <v>959070.12273959641</v>
      </c>
      <c r="D34" s="36">
        <f>C34*$C$19/1000</f>
        <v>431.5815552328184</v>
      </c>
    </row>
    <row r="35" spans="1:4" hidden="1" x14ac:dyDescent="0.2">
      <c r="B35" s="35">
        <v>43617</v>
      </c>
      <c r="C35" s="36" t="str">
        <f>F27</f>
        <v>Turbina Solar Mars N°4</v>
      </c>
      <c r="D35" s="36" t="e">
        <f t="shared" ref="D35:D38" si="4">C35*$C$19/1000</f>
        <v>#VALUE!</v>
      </c>
    </row>
    <row r="36" spans="1:4" hidden="1" x14ac:dyDescent="0.2">
      <c r="B36" s="33"/>
      <c r="C36" s="58"/>
      <c r="D36" s="36">
        <f t="shared" si="4"/>
        <v>0</v>
      </c>
    </row>
    <row r="37" spans="1:4" hidden="1" x14ac:dyDescent="0.2">
      <c r="B37" s="33"/>
      <c r="C37" s="58"/>
      <c r="D37" s="36">
        <f t="shared" si="4"/>
        <v>0</v>
      </c>
    </row>
    <row r="38" spans="1:4" hidden="1" x14ac:dyDescent="0.2">
      <c r="B38" s="33"/>
      <c r="C38" s="58"/>
      <c r="D38" s="36">
        <f t="shared" si="4"/>
        <v>0</v>
      </c>
    </row>
    <row r="39" spans="1:4" x14ac:dyDescent="0.2">
      <c r="B39" s="35">
        <f>B8</f>
        <v>42614</v>
      </c>
      <c r="C39" s="36">
        <f>D15</f>
        <v>3990838.1941807689</v>
      </c>
      <c r="D39" s="36">
        <f>C39*$C$19/1000</f>
        <v>1795.8771873813459</v>
      </c>
    </row>
  </sheetData>
  <mergeCells count="4">
    <mergeCell ref="B31:D31"/>
    <mergeCell ref="B2:I2"/>
    <mergeCell ref="B11:I11"/>
    <mergeCell ref="B17:I17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268EC-4405-4ABF-A305-E49A1CCFAD56}">
  <dimension ref="A2:T39"/>
  <sheetViews>
    <sheetView zoomScale="70" zoomScaleNormal="70" workbookViewId="0">
      <selection activeCell="K3" sqref="K3:K4"/>
    </sheetView>
  </sheetViews>
  <sheetFormatPr baseColWidth="10" defaultColWidth="11.42578125" defaultRowHeight="15" x14ac:dyDescent="0.2"/>
  <cols>
    <col min="1" max="1" width="4" style="33" customWidth="1"/>
    <col min="2" max="2" width="22" style="34" customWidth="1"/>
    <col min="3" max="3" width="22.140625" style="34" customWidth="1"/>
    <col min="4" max="4" width="20.5703125" style="33" customWidth="1"/>
    <col min="5" max="7" width="18.7109375" style="33" customWidth="1"/>
    <col min="8" max="8" width="20.28515625" style="33" customWidth="1"/>
    <col min="9" max="9" width="24.85546875" style="33" customWidth="1"/>
    <col min="10" max="10" width="14.7109375" style="33" customWidth="1"/>
    <col min="11" max="11" width="12.7109375" style="33" bestFit="1" customWidth="1"/>
    <col min="12" max="12" width="18.42578125" style="33" customWidth="1"/>
    <col min="13" max="16384" width="11.42578125" style="33"/>
  </cols>
  <sheetData>
    <row r="2" spans="2:20" ht="18" x14ac:dyDescent="0.25">
      <c r="B2" s="125" t="s">
        <v>21</v>
      </c>
      <c r="C2" s="125"/>
      <c r="D2" s="125"/>
      <c r="E2" s="125"/>
      <c r="F2" s="125"/>
      <c r="G2" s="125"/>
      <c r="H2" s="125"/>
      <c r="I2" s="125"/>
    </row>
    <row r="3" spans="2:20" s="34" customFormat="1" ht="47.25" x14ac:dyDescent="0.25">
      <c r="B3" s="50" t="s">
        <v>0</v>
      </c>
      <c r="C3" s="50" t="s">
        <v>1</v>
      </c>
      <c r="D3" s="51" t="s">
        <v>2</v>
      </c>
      <c r="E3" s="51" t="s">
        <v>3</v>
      </c>
      <c r="F3" s="51" t="s">
        <v>4</v>
      </c>
      <c r="G3" s="51" t="s">
        <v>5</v>
      </c>
      <c r="H3" s="51" t="s">
        <v>6</v>
      </c>
      <c r="I3" s="51" t="s">
        <v>7</v>
      </c>
      <c r="M3" s="126"/>
      <c r="N3" s="126"/>
      <c r="O3" s="126"/>
      <c r="P3" s="126"/>
      <c r="Q3" s="126"/>
      <c r="R3" s="126"/>
      <c r="S3" s="126"/>
      <c r="T3" s="126"/>
    </row>
    <row r="4" spans="2:20" ht="18" x14ac:dyDescent="0.2">
      <c r="B4" s="35">
        <v>42644</v>
      </c>
      <c r="C4" s="21" t="s">
        <v>44</v>
      </c>
      <c r="D4" s="36">
        <v>118290</v>
      </c>
      <c r="E4" s="36">
        <v>2645014</v>
      </c>
      <c r="F4" s="36">
        <v>0</v>
      </c>
      <c r="G4" s="36">
        <v>2525154</v>
      </c>
      <c r="H4" s="36">
        <v>812524</v>
      </c>
      <c r="I4" s="37">
        <f>SUM(D4:H4)</f>
        <v>6100982</v>
      </c>
      <c r="M4" s="53"/>
    </row>
    <row r="5" spans="2:20" x14ac:dyDescent="0.2">
      <c r="B5" s="38"/>
      <c r="C5" s="21" t="s">
        <v>8</v>
      </c>
      <c r="D5" s="39">
        <f>+D4/$I$4</f>
        <v>1.9388682018730754E-2</v>
      </c>
      <c r="E5" s="39">
        <f>+E4/$I$4</f>
        <v>0.43353905977758989</v>
      </c>
      <c r="F5" s="40">
        <f t="shared" ref="F5:H5" si="0">+F4/$I$4</f>
        <v>0</v>
      </c>
      <c r="G5" s="39">
        <f t="shared" si="0"/>
        <v>0.41389304213649541</v>
      </c>
      <c r="H5" s="39">
        <f t="shared" si="0"/>
        <v>0.13317921606718394</v>
      </c>
      <c r="I5" s="37"/>
    </row>
    <row r="6" spans="2:20" ht="18" x14ac:dyDescent="0.2">
      <c r="B6" s="35">
        <v>42675</v>
      </c>
      <c r="C6" s="21" t="s">
        <v>44</v>
      </c>
      <c r="D6" s="36">
        <v>2158696</v>
      </c>
      <c r="E6" s="36">
        <v>2396347</v>
      </c>
      <c r="F6" s="36">
        <v>0</v>
      </c>
      <c r="G6" s="36">
        <v>1227131</v>
      </c>
      <c r="H6" s="36">
        <v>524613</v>
      </c>
      <c r="I6" s="37">
        <f>SUM(D6:H6)</f>
        <v>6306787</v>
      </c>
    </row>
    <row r="7" spans="2:20" x14ac:dyDescent="0.2">
      <c r="B7" s="38"/>
      <c r="C7" s="21" t="s">
        <v>8</v>
      </c>
      <c r="D7" s="39">
        <f>+D6/$I$6</f>
        <v>0.34228141841479665</v>
      </c>
      <c r="E7" s="39">
        <f t="shared" ref="E7" si="1">+E6/$I$6</f>
        <v>0.37996320471897971</v>
      </c>
      <c r="F7" s="39">
        <f>+F6/$I$6</f>
        <v>0</v>
      </c>
      <c r="G7" s="39">
        <f>+G6/$I$6</f>
        <v>0.19457308451989896</v>
      </c>
      <c r="H7" s="39">
        <f>+H6/$I$6</f>
        <v>8.3182292346324682E-2</v>
      </c>
      <c r="I7" s="37"/>
    </row>
    <row r="8" spans="2:20" ht="18" x14ac:dyDescent="0.2">
      <c r="B8" s="35">
        <v>42705</v>
      </c>
      <c r="C8" s="21" t="s">
        <v>44</v>
      </c>
      <c r="D8" s="36">
        <v>81947</v>
      </c>
      <c r="E8" s="36">
        <v>2531474</v>
      </c>
      <c r="F8" s="36">
        <v>0</v>
      </c>
      <c r="G8" s="36">
        <v>2449742</v>
      </c>
      <c r="H8" s="36">
        <v>779393</v>
      </c>
      <c r="I8" s="37">
        <f>SUM(D8:H8)</f>
        <v>5842556</v>
      </c>
    </row>
    <row r="9" spans="2:20" x14ac:dyDescent="0.2">
      <c r="B9" s="38"/>
      <c r="C9" s="21" t="s">
        <v>9</v>
      </c>
      <c r="D9" s="39">
        <f>+D8/$I$8</f>
        <v>1.4025881822955569E-2</v>
      </c>
      <c r="E9" s="39">
        <f t="shared" ref="E9:H9" si="2">+E8/$I$8</f>
        <v>0.43328194030147077</v>
      </c>
      <c r="F9" s="39">
        <f t="shared" si="2"/>
        <v>0</v>
      </c>
      <c r="G9" s="39">
        <f t="shared" si="2"/>
        <v>0.41929285744116102</v>
      </c>
      <c r="H9" s="39">
        <f t="shared" si="2"/>
        <v>0.1333993204344126</v>
      </c>
      <c r="I9" s="41"/>
    </row>
    <row r="10" spans="2:20" x14ac:dyDescent="0.2">
      <c r="B10" s="43"/>
      <c r="C10" s="44"/>
      <c r="D10" s="54"/>
      <c r="E10" s="54"/>
      <c r="F10" s="54"/>
      <c r="G10" s="54"/>
      <c r="H10" s="54"/>
      <c r="I10" s="55"/>
    </row>
    <row r="11" spans="2:20" ht="18" x14ac:dyDescent="0.25">
      <c r="B11" s="125" t="s">
        <v>22</v>
      </c>
      <c r="C11" s="125"/>
      <c r="D11" s="125"/>
      <c r="E11" s="125"/>
      <c r="F11" s="125"/>
      <c r="G11" s="125"/>
      <c r="H11" s="125"/>
      <c r="I11" s="125"/>
    </row>
    <row r="12" spans="2:20" ht="31.5" x14ac:dyDescent="0.2">
      <c r="B12" s="50" t="s">
        <v>0</v>
      </c>
      <c r="C12" s="50" t="s">
        <v>1</v>
      </c>
      <c r="D12" s="51" t="s">
        <v>2</v>
      </c>
      <c r="E12" s="51" t="s">
        <v>3</v>
      </c>
      <c r="F12" s="51" t="s">
        <v>4</v>
      </c>
      <c r="G12" s="51" t="s">
        <v>5</v>
      </c>
      <c r="H12" s="51" t="s">
        <v>6</v>
      </c>
      <c r="I12" s="51" t="s">
        <v>10</v>
      </c>
    </row>
    <row r="13" spans="2:20" ht="18" x14ac:dyDescent="0.2">
      <c r="B13" s="35">
        <f>B4</f>
        <v>42644</v>
      </c>
      <c r="C13" s="21" t="s">
        <v>44</v>
      </c>
      <c r="D13" s="36">
        <f>+D5*$I$13</f>
        <v>118423.16146810463</v>
      </c>
      <c r="E13" s="36">
        <f>+E5*$I$13</f>
        <v>2647991.5462625525</v>
      </c>
      <c r="F13" s="36">
        <f>+F5*$I$13</f>
        <v>0</v>
      </c>
      <c r="G13" s="36">
        <f>+G5*$I$13</f>
        <v>2527996.6174133937</v>
      </c>
      <c r="H13" s="36">
        <f>+H5*$I$13</f>
        <v>813438.67485594947</v>
      </c>
      <c r="I13" s="36">
        <f>25000+6082850</f>
        <v>6107850</v>
      </c>
      <c r="J13" s="47"/>
      <c r="K13" s="56"/>
    </row>
    <row r="14" spans="2:20" ht="18" x14ac:dyDescent="0.2">
      <c r="B14" s="35">
        <f>B6</f>
        <v>42675</v>
      </c>
      <c r="C14" s="21" t="s">
        <v>44</v>
      </c>
      <c r="D14" s="36">
        <f>+D7*$I$14</f>
        <v>2159610.5759500046</v>
      </c>
      <c r="E14" s="36">
        <f>+E7*$I$14</f>
        <v>2397362.2616830091</v>
      </c>
      <c r="F14" s="36">
        <f>+F7*$I$14</f>
        <v>0</v>
      </c>
      <c r="G14" s="36">
        <f>+G7*$I$14</f>
        <v>1227650.8992818373</v>
      </c>
      <c r="H14" s="36">
        <f>+H7*$I$14</f>
        <v>524835.26308514934</v>
      </c>
      <c r="I14" s="36">
        <f>25000+6284459</f>
        <v>6309459</v>
      </c>
      <c r="J14" s="47"/>
      <c r="K14" s="56"/>
    </row>
    <row r="15" spans="2:20" ht="18" x14ac:dyDescent="0.2">
      <c r="B15" s="35">
        <f>B8</f>
        <v>42705</v>
      </c>
      <c r="C15" s="21" t="s">
        <v>44</v>
      </c>
      <c r="D15" s="36">
        <f>+D9*$I$15</f>
        <v>82457.976900692083</v>
      </c>
      <c r="E15" s="36">
        <f>+E9*$I$15</f>
        <v>2547258.8943671226</v>
      </c>
      <c r="F15" s="36">
        <f>+F9*$I$15</f>
        <v>0</v>
      </c>
      <c r="G15" s="36">
        <f>+G9*$I$15</f>
        <v>2465017.258089439</v>
      </c>
      <c r="H15" s="36">
        <f>+H9*$I$15</f>
        <v>784252.8706427461</v>
      </c>
      <c r="I15" s="36">
        <f>50000+5828987</f>
        <v>5878987</v>
      </c>
      <c r="J15" s="47"/>
      <c r="K15" s="56"/>
    </row>
    <row r="16" spans="2:20" x14ac:dyDescent="0.2">
      <c r="D16" s="52">
        <f>SUM(D13:D15)</f>
        <v>2360491.7143188012</v>
      </c>
      <c r="E16" s="52">
        <f t="shared" ref="E16:I16" si="3">SUM(E13:E15)</f>
        <v>7592612.7023126837</v>
      </c>
      <c r="F16" s="52">
        <f t="shared" si="3"/>
        <v>0</v>
      </c>
      <c r="G16" s="52">
        <f t="shared" si="3"/>
        <v>6220664.7747846702</v>
      </c>
      <c r="H16" s="52">
        <f t="shared" si="3"/>
        <v>2122526.8085838449</v>
      </c>
      <c r="I16" s="52">
        <f t="shared" si="3"/>
        <v>18296296</v>
      </c>
    </row>
    <row r="17" spans="1:13" ht="18" x14ac:dyDescent="0.25">
      <c r="B17" s="125" t="s">
        <v>23</v>
      </c>
      <c r="C17" s="125"/>
      <c r="D17" s="125"/>
      <c r="E17" s="125"/>
      <c r="F17" s="125"/>
      <c r="G17" s="125"/>
      <c r="H17" s="125"/>
      <c r="I17" s="125"/>
    </row>
    <row r="19" spans="1:13" ht="30" x14ac:dyDescent="0.2">
      <c r="B19" s="12" t="s">
        <v>11</v>
      </c>
      <c r="C19" s="48">
        <v>0.45</v>
      </c>
    </row>
    <row r="20" spans="1:13" x14ac:dyDescent="0.2">
      <c r="M20" s="58"/>
    </row>
    <row r="22" spans="1:13" ht="34.5" x14ac:dyDescent="0.2">
      <c r="B22" s="51" t="s">
        <v>3</v>
      </c>
      <c r="C22" s="51" t="s">
        <v>46</v>
      </c>
      <c r="D22" s="51" t="s">
        <v>45</v>
      </c>
      <c r="F22" s="51" t="s">
        <v>4</v>
      </c>
      <c r="G22" s="51" t="s">
        <v>46</v>
      </c>
      <c r="H22" s="51" t="s">
        <v>45</v>
      </c>
    </row>
    <row r="23" spans="1:13" x14ac:dyDescent="0.2">
      <c r="B23" s="35">
        <f>B4</f>
        <v>42644</v>
      </c>
      <c r="C23" s="36">
        <f>E13</f>
        <v>2647991.5462625525</v>
      </c>
      <c r="D23" s="36">
        <f>C23*$C$19/1000</f>
        <v>1191.5961958181485</v>
      </c>
      <c r="E23" s="46"/>
      <c r="F23" s="35">
        <f>B4</f>
        <v>42644</v>
      </c>
      <c r="G23" s="36">
        <f>F13</f>
        <v>0</v>
      </c>
      <c r="H23" s="36">
        <f>G23*$C$19/1000</f>
        <v>0</v>
      </c>
    </row>
    <row r="24" spans="1:13" x14ac:dyDescent="0.2">
      <c r="B24" s="35">
        <f>B6</f>
        <v>42675</v>
      </c>
      <c r="C24" s="36">
        <f>E14</f>
        <v>2397362.2616830091</v>
      </c>
      <c r="D24" s="36">
        <f>C24*$C$19/1000</f>
        <v>1078.8130177573541</v>
      </c>
      <c r="E24" s="46"/>
      <c r="F24" s="35">
        <f>B6</f>
        <v>42675</v>
      </c>
      <c r="G24" s="36">
        <f>F14</f>
        <v>0</v>
      </c>
      <c r="H24" s="36">
        <f>G24*$C$19/1000</f>
        <v>0</v>
      </c>
      <c r="I24" s="47"/>
    </row>
    <row r="25" spans="1:13" x14ac:dyDescent="0.2">
      <c r="B25" s="35">
        <f>B8</f>
        <v>42705</v>
      </c>
      <c r="C25" s="36">
        <f>E15</f>
        <v>2547258.8943671226</v>
      </c>
      <c r="D25" s="36">
        <f>C25*$C$19/1000</f>
        <v>1146.2665024652053</v>
      </c>
      <c r="E25" s="46"/>
      <c r="F25" s="35">
        <f>B8</f>
        <v>42705</v>
      </c>
      <c r="G25" s="36">
        <f>F15</f>
        <v>0</v>
      </c>
      <c r="H25" s="36">
        <f>G25*$C$19/1000</f>
        <v>0</v>
      </c>
    </row>
    <row r="27" spans="1:13" ht="34.5" x14ac:dyDescent="0.2">
      <c r="B27" s="51" t="s">
        <v>5</v>
      </c>
      <c r="C27" s="51" t="s">
        <v>46</v>
      </c>
      <c r="D27" s="51" t="s">
        <v>45</v>
      </c>
      <c r="F27" s="51" t="s">
        <v>6</v>
      </c>
      <c r="G27" s="51" t="s">
        <v>46</v>
      </c>
      <c r="H27" s="51" t="s">
        <v>45</v>
      </c>
    </row>
    <row r="28" spans="1:13" x14ac:dyDescent="0.2">
      <c r="B28" s="35">
        <f>B4</f>
        <v>42644</v>
      </c>
      <c r="C28" s="36">
        <f>G13</f>
        <v>2527996.6174133937</v>
      </c>
      <c r="D28" s="36">
        <f>C28*$C$19/1000</f>
        <v>1137.5984778360273</v>
      </c>
      <c r="E28" s="47"/>
      <c r="F28" s="35">
        <f>B4</f>
        <v>42644</v>
      </c>
      <c r="G28" s="36">
        <f>H13</f>
        <v>813438.67485594947</v>
      </c>
      <c r="H28" s="36">
        <f>G28*$C$19/1000</f>
        <v>366.04740368517724</v>
      </c>
      <c r="I28" s="47"/>
    </row>
    <row r="29" spans="1:13" x14ac:dyDescent="0.2">
      <c r="B29" s="35">
        <f>B6</f>
        <v>42675</v>
      </c>
      <c r="C29" s="36">
        <f>G14</f>
        <v>1227650.8992818373</v>
      </c>
      <c r="D29" s="36">
        <f>C29*$C$19/1000</f>
        <v>552.44290467682674</v>
      </c>
      <c r="E29" s="47"/>
      <c r="F29" s="35">
        <f>B6</f>
        <v>42675</v>
      </c>
      <c r="G29" s="36">
        <f>H14</f>
        <v>524835.26308514934</v>
      </c>
      <c r="H29" s="36">
        <f>G29*$C$19/1000</f>
        <v>236.17586838831721</v>
      </c>
      <c r="I29" s="47"/>
    </row>
    <row r="30" spans="1:13" x14ac:dyDescent="0.2">
      <c r="B30" s="35">
        <f>B8</f>
        <v>42705</v>
      </c>
      <c r="C30" s="36">
        <f>G15</f>
        <v>2465017.258089439</v>
      </c>
      <c r="D30" s="36">
        <f>C30*$C$19/1000</f>
        <v>1109.2577661402477</v>
      </c>
      <c r="E30" s="47"/>
      <c r="F30" s="35">
        <f>B8</f>
        <v>42705</v>
      </c>
      <c r="G30" s="36">
        <f>H15</f>
        <v>784252.8706427461</v>
      </c>
      <c r="H30" s="36">
        <f>G30*$C$19/1000</f>
        <v>352.9137917892358</v>
      </c>
      <c r="I30" s="47"/>
    </row>
    <row r="31" spans="1:13" ht="15.75" x14ac:dyDescent="0.25">
      <c r="A31" s="57"/>
      <c r="B31" s="124"/>
      <c r="C31" s="124"/>
      <c r="D31" s="124"/>
    </row>
    <row r="32" spans="1:13" ht="34.5" x14ac:dyDescent="0.2">
      <c r="A32" s="49"/>
      <c r="B32" s="51" t="s">
        <v>12</v>
      </c>
      <c r="C32" s="51" t="s">
        <v>46</v>
      </c>
      <c r="D32" s="51" t="s">
        <v>45</v>
      </c>
    </row>
    <row r="33" spans="2:4" x14ac:dyDescent="0.2">
      <c r="B33" s="35">
        <f>B4</f>
        <v>42644</v>
      </c>
      <c r="C33" s="36">
        <f>D13</f>
        <v>118423.16146810463</v>
      </c>
      <c r="D33" s="36">
        <f>C33*$C$19/1000</f>
        <v>53.290422660647081</v>
      </c>
    </row>
    <row r="34" spans="2:4" x14ac:dyDescent="0.2">
      <c r="B34" s="35">
        <f>B6</f>
        <v>42675</v>
      </c>
      <c r="C34" s="36">
        <f>D14</f>
        <v>2159610.5759500046</v>
      </c>
      <c r="D34" s="36">
        <f>C34*$C$19/1000</f>
        <v>971.82475917750207</v>
      </c>
    </row>
    <row r="35" spans="2:4" hidden="1" x14ac:dyDescent="0.2">
      <c r="B35" s="35">
        <v>43617</v>
      </c>
      <c r="C35" s="36" t="str">
        <f>F27</f>
        <v>Turbina Solar Mars N°4</v>
      </c>
      <c r="D35" s="36" t="e">
        <f t="shared" ref="D35:D38" si="4">C35*$C$19/1000</f>
        <v>#VALUE!</v>
      </c>
    </row>
    <row r="36" spans="2:4" hidden="1" x14ac:dyDescent="0.2">
      <c r="B36" s="33"/>
      <c r="C36" s="58"/>
      <c r="D36" s="36">
        <f t="shared" si="4"/>
        <v>0</v>
      </c>
    </row>
    <row r="37" spans="2:4" hidden="1" x14ac:dyDescent="0.2">
      <c r="B37" s="33"/>
      <c r="C37" s="58"/>
      <c r="D37" s="36">
        <f t="shared" si="4"/>
        <v>0</v>
      </c>
    </row>
    <row r="38" spans="2:4" hidden="1" x14ac:dyDescent="0.2">
      <c r="B38" s="33"/>
      <c r="C38" s="58"/>
      <c r="D38" s="36">
        <f t="shared" si="4"/>
        <v>0</v>
      </c>
    </row>
    <row r="39" spans="2:4" x14ac:dyDescent="0.2">
      <c r="B39" s="35">
        <f>B8</f>
        <v>42705</v>
      </c>
      <c r="C39" s="36">
        <f>D15</f>
        <v>82457.976900692083</v>
      </c>
      <c r="D39" s="36">
        <f>C39*$C$19/1000</f>
        <v>37.106089605311439</v>
      </c>
    </row>
  </sheetData>
  <mergeCells count="5">
    <mergeCell ref="B31:D31"/>
    <mergeCell ref="M3:T3"/>
    <mergeCell ref="B2:I2"/>
    <mergeCell ref="B11:I11"/>
    <mergeCell ref="B17:I1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</vt:lpstr>
      <vt:lpstr>Resumen</vt:lpstr>
      <vt:lpstr>Trimestre 2</vt:lpstr>
      <vt:lpstr>Trimestre 3</vt:lpstr>
      <vt:lpstr>Trimestre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Constanza Matamoros</cp:lastModifiedBy>
  <dcterms:created xsi:type="dcterms:W3CDTF">2020-07-02T21:36:43Z</dcterms:created>
  <dcterms:modified xsi:type="dcterms:W3CDTF">2020-07-06T20:24:28Z</dcterms:modified>
</cp:coreProperties>
</file>